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Egyéni" sheetId="1" r:id="rId1"/>
    <sheet name="Csapat" sheetId="2" r:id="rId2"/>
  </sheets>
  <definedNames>
    <definedName name="_xlnm.Print_Area" localSheetId="1">'Csapat'!$A$1:$AC$49</definedName>
  </definedNames>
  <calcPr fullCalcOnLoad="1"/>
</workbook>
</file>

<file path=xl/sharedStrings.xml><?xml version="1.0" encoding="utf-8"?>
<sst xmlns="http://schemas.openxmlformats.org/spreadsheetml/2006/main" count="263" uniqueCount="89">
  <si>
    <t>Lövészet</t>
  </si>
  <si>
    <t>Gránát</t>
  </si>
  <si>
    <t>Adás</t>
  </si>
  <si>
    <t>Vétel</t>
  </si>
  <si>
    <t>Tájfutás</t>
  </si>
  <si>
    <t>Név</t>
  </si>
  <si>
    <t>Csapat</t>
  </si>
  <si>
    <t>Kör</t>
  </si>
  <si>
    <t>Találat</t>
  </si>
  <si>
    <t>Pont</t>
  </si>
  <si>
    <t>Ütem</t>
  </si>
  <si>
    <t>Hiba</t>
  </si>
  <si>
    <t>Javítás</t>
  </si>
  <si>
    <t>Szorzó</t>
  </si>
  <si>
    <t>Betűk</t>
  </si>
  <si>
    <t>Számok</t>
  </si>
  <si>
    <t>Idő</t>
  </si>
  <si>
    <t>Legjobb idő Férfi:</t>
  </si>
  <si>
    <t>Legjobb idő Női:</t>
  </si>
  <si>
    <t>Eredmények</t>
  </si>
  <si>
    <t>Helyezés</t>
  </si>
  <si>
    <t>Összpontok</t>
  </si>
  <si>
    <t>Sorsz.</t>
  </si>
  <si>
    <t>Rendezők:</t>
  </si>
  <si>
    <t>Legjobb idő Gyermek:</t>
  </si>
  <si>
    <t>Kategória</t>
  </si>
  <si>
    <t>Bója</t>
  </si>
  <si>
    <t>Támogatók:</t>
  </si>
  <si>
    <t>Kocsis Ferenc</t>
  </si>
  <si>
    <t>Marton Sándor</t>
  </si>
  <si>
    <t>Molnár Zoltán</t>
  </si>
  <si>
    <t>Nagy János</t>
  </si>
  <si>
    <t>Neumann Ferenc</t>
  </si>
  <si>
    <t>Pavkovics János</t>
  </si>
  <si>
    <t>Provics Ferenc</t>
  </si>
  <si>
    <t>Szepesi János</t>
  </si>
  <si>
    <t>Weisz László</t>
  </si>
  <si>
    <t>Molnár Bálint</t>
  </si>
  <si>
    <t>Gálig Zoltán</t>
  </si>
  <si>
    <t>Németh Ágnes</t>
  </si>
  <si>
    <t>Kelemen Ildikó</t>
  </si>
  <si>
    <t>Nagy Flóra</t>
  </si>
  <si>
    <t>Szepesi Noémi</t>
  </si>
  <si>
    <t>Kovács László</t>
  </si>
  <si>
    <t>Kovács Eszter</t>
  </si>
  <si>
    <t>Bocsi József</t>
  </si>
  <si>
    <t>Szabó Tibor</t>
  </si>
  <si>
    <t>Krajcár Lajos</t>
  </si>
  <si>
    <t>Kovács György</t>
  </si>
  <si>
    <t>Matzon Jenő</t>
  </si>
  <si>
    <t>gyermek</t>
  </si>
  <si>
    <t>női</t>
  </si>
  <si>
    <t>férfi</t>
  </si>
  <si>
    <t xml:space="preserve"> - Jászszentlászlói Sportegyesület HA8KUX Rádióklubja, Kocsis Ferenc, Marton Sándor, Provics Ferenc</t>
  </si>
  <si>
    <t xml:space="preserve"> - Salgótarján HA6KNB Rádióklub, Molnár Csaba és családja</t>
  </si>
  <si>
    <t xml:space="preserve"> - Balassi-KSE Tájfutó Egyesület, Kovács Péter és családja</t>
  </si>
  <si>
    <t xml:space="preserve"> - Nyugat-Nógrádi Rádiósok Egyesülete, Molnár Zoltán HA6OI</t>
  </si>
  <si>
    <t xml:space="preserve"> - ELMŰ Rádió Klub, Füredi Péter</t>
  </si>
  <si>
    <t xml:space="preserve"> - Csizek Róbert vadász</t>
  </si>
  <si>
    <t>Tolna</t>
  </si>
  <si>
    <t>Bács</t>
  </si>
  <si>
    <t>Heves</t>
  </si>
  <si>
    <t>MOM</t>
  </si>
  <si>
    <t>Cselepák Róbert</t>
  </si>
  <si>
    <t>Fekete Gábor</t>
  </si>
  <si>
    <t>Gál Béla</t>
  </si>
  <si>
    <t>Háry Szabolcs</t>
  </si>
  <si>
    <t>Hudanik Antal</t>
  </si>
  <si>
    <t>Molnár Csaba</t>
  </si>
  <si>
    <t>Pócsa Péter</t>
  </si>
  <si>
    <t>Soltész Barnabás</t>
  </si>
  <si>
    <t>Virág Tibor</t>
  </si>
  <si>
    <t>Gálig Eszter</t>
  </si>
  <si>
    <t>Gálig Gergő</t>
  </si>
  <si>
    <t>Kiss Andrea</t>
  </si>
  <si>
    <t>Torma Judit Nóra</t>
  </si>
  <si>
    <t>Kis Éva</t>
  </si>
  <si>
    <t>Gáligné Benkőházi Valéria</t>
  </si>
  <si>
    <t xml:space="preserve"> - Csépe és Tsai Kft.</t>
  </si>
  <si>
    <t>Ács Zsuzsanna</t>
  </si>
  <si>
    <t>Balassagyarmat</t>
  </si>
  <si>
    <t>Kkfháza</t>
  </si>
  <si>
    <t>Gálig</t>
  </si>
  <si>
    <t>Róna</t>
  </si>
  <si>
    <t>JLO</t>
  </si>
  <si>
    <t>Tatabánya</t>
  </si>
  <si>
    <t>Vegyes</t>
  </si>
  <si>
    <t>Miskolc</t>
  </si>
  <si>
    <t xml:space="preserve"> - Bocsi József, HA6WX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</si>
</sst>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0000"/>
    <numFmt numFmtId="166" formatCode="0.00000"/>
    <numFmt numFmtId="167" formatCode="0.0000"/>
    <numFmt numFmtId="168" formatCode="#,##0.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ck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dotted"/>
      <right style="medium"/>
      <top style="dotted"/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ck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thick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ck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0" fillId="4" borderId="0" applyNumberFormat="0" applyBorder="0" applyAlignment="0" applyProtection="0"/>
    <xf numFmtId="0" fontId="14" fillId="22" borderId="8" applyNumberForma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5" fillId="22" borderId="1" applyNumberFormat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0" fillId="0" borderId="15" xfId="0" applyNumberForma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1" fontId="0" fillId="0" borderId="12" xfId="0" applyNumberForma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164" fontId="0" fillId="0" borderId="18" xfId="0" applyNumberFormat="1" applyFill="1" applyBorder="1" applyAlignment="1">
      <alignment horizontal="center"/>
    </xf>
    <xf numFmtId="164" fontId="0" fillId="0" borderId="19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46" fontId="1" fillId="0" borderId="21" xfId="0" applyNumberFormat="1" applyFont="1" applyFill="1" applyBorder="1" applyAlignment="1">
      <alignment horizontal="center" vertical="center"/>
    </xf>
    <xf numFmtId="46" fontId="1" fillId="0" borderId="22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64" fontId="0" fillId="0" borderId="28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164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164" fontId="0" fillId="0" borderId="30" xfId="0" applyNumberFormat="1" applyFill="1" applyBorder="1" applyAlignment="1">
      <alignment/>
    </xf>
    <xf numFmtId="164" fontId="0" fillId="0" borderId="33" xfId="0" applyNumberFormat="1" applyFill="1" applyBorder="1" applyAlignment="1">
      <alignment/>
    </xf>
    <xf numFmtId="1" fontId="0" fillId="0" borderId="30" xfId="0" applyNumberFormat="1" applyFill="1" applyBorder="1" applyAlignment="1">
      <alignment/>
    </xf>
    <xf numFmtId="46" fontId="0" fillId="0" borderId="34" xfId="0" applyNumberFormat="1" applyFill="1" applyBorder="1" applyAlignment="1">
      <alignment/>
    </xf>
    <xf numFmtId="1" fontId="0" fillId="0" borderId="35" xfId="0" applyNumberFormat="1" applyFont="1" applyFill="1" applyBorder="1" applyAlignment="1">
      <alignment/>
    </xf>
    <xf numFmtId="46" fontId="0" fillId="0" borderId="20" xfId="0" applyNumberFormat="1" applyFill="1" applyBorder="1" applyAlignment="1">
      <alignment/>
    </xf>
    <xf numFmtId="1" fontId="0" fillId="0" borderId="36" xfId="0" applyNumberFormat="1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164" fontId="0" fillId="0" borderId="40" xfId="0" applyNumberFormat="1" applyFill="1" applyBorder="1" applyAlignment="1">
      <alignment/>
    </xf>
    <xf numFmtId="164" fontId="0" fillId="0" borderId="41" xfId="0" applyNumberFormat="1" applyFont="1" applyFill="1" applyBorder="1" applyAlignment="1">
      <alignment/>
    </xf>
    <xf numFmtId="1" fontId="0" fillId="0" borderId="40" xfId="0" applyNumberFormat="1" applyFill="1" applyBorder="1" applyAlignment="1">
      <alignment/>
    </xf>
    <xf numFmtId="46" fontId="0" fillId="0" borderId="42" xfId="0" applyNumberFormat="1" applyFill="1" applyBorder="1" applyAlignment="1">
      <alignment/>
    </xf>
    <xf numFmtId="1" fontId="0" fillId="0" borderId="43" xfId="0" applyNumberFormat="1" applyFont="1" applyFill="1" applyBorder="1" applyAlignment="1">
      <alignment/>
    </xf>
    <xf numFmtId="46" fontId="0" fillId="0" borderId="17" xfId="0" applyNumberFormat="1" applyFill="1" applyBorder="1" applyAlignment="1">
      <alignment/>
    </xf>
    <xf numFmtId="1" fontId="0" fillId="0" borderId="44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8" xfId="0" applyFont="1" applyFill="1" applyBorder="1" applyAlignment="1">
      <alignment horizontal="center"/>
    </xf>
    <xf numFmtId="164" fontId="0" fillId="0" borderId="39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164" fontId="0" fillId="0" borderId="40" xfId="0" applyNumberFormat="1" applyFont="1" applyFill="1" applyBorder="1" applyAlignment="1">
      <alignment/>
    </xf>
    <xf numFmtId="1" fontId="0" fillId="0" borderId="4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0" fillId="0" borderId="45" xfId="0" applyNumberFormat="1" applyFill="1" applyBorder="1" applyAlignment="1">
      <alignment/>
    </xf>
    <xf numFmtId="164" fontId="0" fillId="0" borderId="46" xfId="0" applyNumberFormat="1" applyFont="1" applyFill="1" applyBorder="1" applyAlignment="1">
      <alignment horizontal="center"/>
    </xf>
    <xf numFmtId="0" fontId="0" fillId="0" borderId="47" xfId="0" applyFill="1" applyBorder="1" applyAlignment="1">
      <alignment/>
    </xf>
    <xf numFmtId="21" fontId="0" fillId="0" borderId="17" xfId="0" applyNumberFormat="1" applyFill="1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164" fontId="0" fillId="0" borderId="50" xfId="0" applyNumberFormat="1" applyFon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164" fontId="0" fillId="0" borderId="52" xfId="0" applyNumberFormat="1" applyFill="1" applyBorder="1" applyAlignment="1">
      <alignment/>
    </xf>
    <xf numFmtId="164" fontId="0" fillId="0" borderId="52" xfId="0" applyNumberFormat="1" applyFont="1" applyFill="1" applyBorder="1" applyAlignment="1">
      <alignment/>
    </xf>
    <xf numFmtId="1" fontId="0" fillId="0" borderId="52" xfId="0" applyNumberFormat="1" applyFill="1" applyBorder="1" applyAlignment="1">
      <alignment/>
    </xf>
    <xf numFmtId="46" fontId="0" fillId="0" borderId="52" xfId="0" applyNumberFormat="1" applyFill="1" applyBorder="1" applyAlignment="1">
      <alignment/>
    </xf>
    <xf numFmtId="1" fontId="0" fillId="0" borderId="53" xfId="0" applyNumberFormat="1" applyFont="1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5" xfId="0" applyFill="1" applyBorder="1" applyAlignment="1">
      <alignment/>
    </xf>
    <xf numFmtId="164" fontId="0" fillId="0" borderId="55" xfId="0" applyNumberFormat="1" applyFill="1" applyBorder="1" applyAlignment="1">
      <alignment/>
    </xf>
    <xf numFmtId="164" fontId="0" fillId="0" borderId="55" xfId="0" applyNumberFormat="1" applyFont="1" applyFill="1" applyBorder="1" applyAlignment="1">
      <alignment/>
    </xf>
    <xf numFmtId="1" fontId="0" fillId="0" borderId="55" xfId="0" applyNumberFormat="1" applyFill="1" applyBorder="1" applyAlignment="1">
      <alignment/>
    </xf>
    <xf numFmtId="46" fontId="0" fillId="0" borderId="55" xfId="0" applyNumberFormat="1" applyFill="1" applyBorder="1" applyAlignment="1">
      <alignment/>
    </xf>
    <xf numFmtId="1" fontId="0" fillId="0" borderId="56" xfId="0" applyNumberFormat="1" applyFont="1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8" xfId="0" applyFill="1" applyBorder="1" applyAlignment="1">
      <alignment/>
    </xf>
    <xf numFmtId="164" fontId="0" fillId="0" borderId="58" xfId="0" applyNumberFormat="1" applyFill="1" applyBorder="1" applyAlignment="1">
      <alignment/>
    </xf>
    <xf numFmtId="164" fontId="0" fillId="0" borderId="58" xfId="0" applyNumberFormat="1" applyFont="1" applyFill="1" applyBorder="1" applyAlignment="1">
      <alignment/>
    </xf>
    <xf numFmtId="1" fontId="0" fillId="0" borderId="58" xfId="0" applyNumberFormat="1" applyFill="1" applyBorder="1" applyAlignment="1">
      <alignment/>
    </xf>
    <xf numFmtId="46" fontId="0" fillId="0" borderId="58" xfId="0" applyNumberFormat="1" applyFill="1" applyBorder="1" applyAlignment="1">
      <alignment/>
    </xf>
    <xf numFmtId="1" fontId="0" fillId="0" borderId="59" xfId="0" applyNumberFormat="1" applyFont="1" applyFill="1" applyBorder="1" applyAlignment="1">
      <alignment/>
    </xf>
    <xf numFmtId="164" fontId="0" fillId="0" borderId="60" xfId="0" applyNumberFormat="1" applyFont="1" applyFill="1" applyBorder="1" applyAlignment="1">
      <alignment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78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80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164" fontId="0" fillId="0" borderId="75" xfId="0" applyNumberFormat="1" applyFill="1" applyBorder="1" applyAlignment="1">
      <alignment horizontal="center" vertical="center"/>
    </xf>
    <xf numFmtId="164" fontId="0" fillId="0" borderId="83" xfId="0" applyNumberFormat="1" applyFont="1" applyFill="1" applyBorder="1" applyAlignment="1">
      <alignment horizontal="center" vertical="center"/>
    </xf>
    <xf numFmtId="164" fontId="0" fillId="0" borderId="84" xfId="0" applyNumberFormat="1" applyFont="1" applyFill="1" applyBorder="1" applyAlignment="1">
      <alignment horizontal="center" vertical="center"/>
    </xf>
    <xf numFmtId="164" fontId="0" fillId="0" borderId="85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2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A5"/>
    </sheetView>
  </sheetViews>
  <sheetFormatPr defaultColWidth="9.140625" defaultRowHeight="12.75"/>
  <cols>
    <col min="1" max="1" width="6.421875" style="43" bestFit="1" customWidth="1"/>
    <col min="2" max="2" width="23.28125" style="27" bestFit="1" customWidth="1"/>
    <col min="3" max="3" width="9.421875" style="43" customWidth="1"/>
    <col min="4" max="4" width="8.7109375" style="27" bestFit="1" customWidth="1"/>
    <col min="5" max="5" width="11.00390625" style="43" customWidth="1"/>
    <col min="6" max="6" width="3.8515625" style="27" bestFit="1" customWidth="1"/>
    <col min="7" max="7" width="4.8515625" style="27" bestFit="1" customWidth="1"/>
    <col min="8" max="8" width="6.421875" style="27" bestFit="1" customWidth="1"/>
    <col min="9" max="9" width="4.8515625" style="27" bestFit="1" customWidth="1"/>
    <col min="10" max="10" width="5.421875" style="27" bestFit="1" customWidth="1"/>
    <col min="11" max="11" width="4.7109375" style="27" bestFit="1" customWidth="1"/>
    <col min="12" max="12" width="6.57421875" style="27" bestFit="1" customWidth="1"/>
    <col min="13" max="13" width="6.8515625" style="27" bestFit="1" customWidth="1"/>
    <col min="14" max="14" width="5.57421875" style="44" customWidth="1"/>
    <col min="15" max="15" width="5.57421875" style="44" bestFit="1" customWidth="1"/>
    <col min="16" max="16" width="4.7109375" style="44" bestFit="1" customWidth="1"/>
    <col min="17" max="17" width="6.57421875" style="44" bestFit="1" customWidth="1"/>
    <col min="18" max="18" width="6.8515625" style="44" bestFit="1" customWidth="1"/>
    <col min="19" max="19" width="5.57421875" style="44" bestFit="1" customWidth="1"/>
    <col min="20" max="20" width="5.421875" style="27" bestFit="1" customWidth="1"/>
    <col min="21" max="21" width="4.7109375" style="27" bestFit="1" customWidth="1"/>
    <col min="22" max="22" width="5.57421875" style="27" bestFit="1" customWidth="1"/>
    <col min="23" max="23" width="5.421875" style="27" bestFit="1" customWidth="1"/>
    <col min="24" max="24" width="4.7109375" style="27" bestFit="1" customWidth="1"/>
    <col min="25" max="25" width="6.140625" style="27" bestFit="1" customWidth="1"/>
    <col min="26" max="26" width="11.8515625" style="27" customWidth="1"/>
    <col min="27" max="27" width="7.28125" style="27" customWidth="1"/>
    <col min="28" max="28" width="11.140625" style="27" customWidth="1"/>
    <col min="29" max="16384" width="9.140625" style="27" customWidth="1"/>
  </cols>
  <sheetData>
    <row r="1" spans="1:28" ht="12.75" customHeight="1">
      <c r="A1" s="119" t="s">
        <v>22</v>
      </c>
      <c r="B1" s="119" t="s">
        <v>5</v>
      </c>
      <c r="C1" s="131" t="s">
        <v>25</v>
      </c>
      <c r="D1" s="122" t="s">
        <v>19</v>
      </c>
      <c r="E1" s="123"/>
      <c r="F1" s="134" t="s">
        <v>0</v>
      </c>
      <c r="G1" s="135"/>
      <c r="H1" s="142" t="s">
        <v>1</v>
      </c>
      <c r="I1" s="135"/>
      <c r="J1" s="146" t="s">
        <v>2</v>
      </c>
      <c r="K1" s="147"/>
      <c r="L1" s="147"/>
      <c r="M1" s="147"/>
      <c r="N1" s="147"/>
      <c r="O1" s="147"/>
      <c r="P1" s="147"/>
      <c r="Q1" s="147"/>
      <c r="R1" s="147"/>
      <c r="S1" s="148"/>
      <c r="T1" s="146" t="s">
        <v>3</v>
      </c>
      <c r="U1" s="147"/>
      <c r="V1" s="147"/>
      <c r="W1" s="147"/>
      <c r="X1" s="147"/>
      <c r="Y1" s="148"/>
      <c r="Z1" s="149" t="s">
        <v>4</v>
      </c>
      <c r="AA1" s="117"/>
      <c r="AB1" s="118"/>
    </row>
    <row r="2" spans="1:28" ht="12.75">
      <c r="A2" s="120"/>
      <c r="B2" s="120"/>
      <c r="C2" s="132"/>
      <c r="D2" s="124"/>
      <c r="E2" s="125"/>
      <c r="F2" s="136"/>
      <c r="G2" s="137"/>
      <c r="H2" s="143"/>
      <c r="I2" s="137"/>
      <c r="J2" s="154" t="s">
        <v>14</v>
      </c>
      <c r="K2" s="152"/>
      <c r="L2" s="152"/>
      <c r="M2" s="152"/>
      <c r="N2" s="153"/>
      <c r="O2" s="152" t="s">
        <v>15</v>
      </c>
      <c r="P2" s="152"/>
      <c r="Q2" s="152"/>
      <c r="R2" s="152"/>
      <c r="S2" s="153"/>
      <c r="T2" s="154" t="s">
        <v>14</v>
      </c>
      <c r="U2" s="152"/>
      <c r="V2" s="153"/>
      <c r="W2" s="152" t="s">
        <v>15</v>
      </c>
      <c r="X2" s="152"/>
      <c r="Y2" s="153"/>
      <c r="Z2" s="150" t="s">
        <v>17</v>
      </c>
      <c r="AA2" s="151"/>
      <c r="AB2" s="28">
        <v>0.026400462962962962</v>
      </c>
    </row>
    <row r="3" spans="1:28" ht="12.75">
      <c r="A3" s="120"/>
      <c r="B3" s="120"/>
      <c r="C3" s="132"/>
      <c r="D3" s="126" t="s">
        <v>20</v>
      </c>
      <c r="E3" s="129" t="s">
        <v>21</v>
      </c>
      <c r="F3" s="138" t="s">
        <v>7</v>
      </c>
      <c r="G3" s="140" t="s">
        <v>9</v>
      </c>
      <c r="H3" s="144" t="s">
        <v>8</v>
      </c>
      <c r="I3" s="140" t="s">
        <v>9</v>
      </c>
      <c r="J3" s="144" t="s">
        <v>10</v>
      </c>
      <c r="K3" s="138" t="s">
        <v>11</v>
      </c>
      <c r="L3" s="138" t="s">
        <v>12</v>
      </c>
      <c r="M3" s="138" t="s">
        <v>13</v>
      </c>
      <c r="N3" s="155" t="s">
        <v>9</v>
      </c>
      <c r="O3" s="138" t="s">
        <v>10</v>
      </c>
      <c r="P3" s="138" t="s">
        <v>11</v>
      </c>
      <c r="Q3" s="138" t="s">
        <v>12</v>
      </c>
      <c r="R3" s="138" t="s">
        <v>13</v>
      </c>
      <c r="S3" s="155" t="s">
        <v>9</v>
      </c>
      <c r="T3" s="144" t="s">
        <v>10</v>
      </c>
      <c r="U3" s="138" t="s">
        <v>11</v>
      </c>
      <c r="V3" s="140" t="s">
        <v>9</v>
      </c>
      <c r="W3" s="138" t="s">
        <v>10</v>
      </c>
      <c r="X3" s="138" t="s">
        <v>11</v>
      </c>
      <c r="Y3" s="140" t="s">
        <v>9</v>
      </c>
      <c r="Z3" s="150" t="s">
        <v>18</v>
      </c>
      <c r="AA3" s="151"/>
      <c r="AB3" s="29">
        <v>0.01664351851851852</v>
      </c>
    </row>
    <row r="4" spans="1:28" ht="12.75">
      <c r="A4" s="120"/>
      <c r="B4" s="120"/>
      <c r="C4" s="132"/>
      <c r="D4" s="127"/>
      <c r="E4" s="125"/>
      <c r="F4" s="138"/>
      <c r="G4" s="140"/>
      <c r="H4" s="144"/>
      <c r="I4" s="140"/>
      <c r="J4" s="144"/>
      <c r="K4" s="138"/>
      <c r="L4" s="138"/>
      <c r="M4" s="138"/>
      <c r="N4" s="155"/>
      <c r="O4" s="138"/>
      <c r="P4" s="138"/>
      <c r="Q4" s="138"/>
      <c r="R4" s="138"/>
      <c r="S4" s="155"/>
      <c r="T4" s="144"/>
      <c r="U4" s="138"/>
      <c r="V4" s="140"/>
      <c r="W4" s="138"/>
      <c r="X4" s="138"/>
      <c r="Y4" s="140"/>
      <c r="Z4" s="150" t="s">
        <v>24</v>
      </c>
      <c r="AA4" s="151"/>
      <c r="AB4" s="29">
        <v>0.018310185185185186</v>
      </c>
    </row>
    <row r="5" spans="1:28" s="5" customFormat="1" ht="13.5" thickBot="1">
      <c r="A5" s="121"/>
      <c r="B5" s="121"/>
      <c r="C5" s="133"/>
      <c r="D5" s="128"/>
      <c r="E5" s="130"/>
      <c r="F5" s="139"/>
      <c r="G5" s="141"/>
      <c r="H5" s="145"/>
      <c r="I5" s="141"/>
      <c r="J5" s="145"/>
      <c r="K5" s="139"/>
      <c r="L5" s="139"/>
      <c r="M5" s="139"/>
      <c r="N5" s="141"/>
      <c r="O5" s="139"/>
      <c r="P5" s="139"/>
      <c r="Q5" s="139"/>
      <c r="R5" s="139"/>
      <c r="S5" s="141"/>
      <c r="T5" s="145"/>
      <c r="U5" s="139"/>
      <c r="V5" s="141"/>
      <c r="W5" s="139"/>
      <c r="X5" s="139"/>
      <c r="Y5" s="141"/>
      <c r="Z5" s="31" t="s">
        <v>16</v>
      </c>
      <c r="AA5" s="30" t="s">
        <v>26</v>
      </c>
      <c r="AB5" s="32" t="s">
        <v>9</v>
      </c>
    </row>
    <row r="6" spans="1:28" s="7" customFormat="1" ht="12.75">
      <c r="A6" s="62">
        <v>1</v>
      </c>
      <c r="B6" s="5" t="s">
        <v>43</v>
      </c>
      <c r="C6" s="62" t="s">
        <v>50</v>
      </c>
      <c r="D6" s="76"/>
      <c r="E6" s="64">
        <f aca="true" t="shared" si="0" ref="E6:E12">+AB6+Y6+V6+S6+N6+I6+G6</f>
        <v>322.5</v>
      </c>
      <c r="F6" s="65">
        <v>40</v>
      </c>
      <c r="G6" s="79">
        <f aca="true" t="shared" si="1" ref="G6:G12">+F6</f>
        <v>40</v>
      </c>
      <c r="H6" s="67">
        <v>2</v>
      </c>
      <c r="I6" s="66">
        <f aca="true" t="shared" si="2" ref="I6:I12">+H6*5</f>
        <v>10</v>
      </c>
      <c r="J6" s="67">
        <v>30</v>
      </c>
      <c r="K6" s="65">
        <v>0</v>
      </c>
      <c r="L6" s="65">
        <v>0</v>
      </c>
      <c r="M6" s="68">
        <v>1</v>
      </c>
      <c r="N6" s="69">
        <f aca="true" t="shared" si="3" ref="N6:N12">+IF(J6="",0,IF(C6="Férfi",IF(K6&gt;5,0,(IF(J6&gt;130,130,J6)-K6*2)/130*100*M6),IF(K6&gt;5,0,(IF(J6&gt;120,120,J6)-K6*2)/120*100*M6)))</f>
        <v>25</v>
      </c>
      <c r="O6" s="70">
        <v>30</v>
      </c>
      <c r="P6" s="70">
        <v>0</v>
      </c>
      <c r="Q6" s="70">
        <v>0</v>
      </c>
      <c r="R6" s="68">
        <v>1</v>
      </c>
      <c r="S6" s="69">
        <f aca="true" t="shared" si="4" ref="S6:S12">+IF(O6="",0,IF(C6="Férfi",IF(P6&gt;5,0,(IF(O6&gt;90,90,O6)-P6*2)/90*100*R6),IF(P6&gt;5,0,(IF(O6&gt;80,80,O6)-P6*2)/80*100*R6)))</f>
        <v>37.5</v>
      </c>
      <c r="T6" s="67">
        <v>40</v>
      </c>
      <c r="U6" s="65">
        <v>1</v>
      </c>
      <c r="V6" s="116">
        <f aca="true" t="shared" si="5" ref="V6:V12">+IF(IF(T6="",0,IF(C6="Férfi",IF(U6&gt;5,0,IF(T6-70&lt;0,0,T6-70-U6*2)),IF(U6&gt;5,0,IF(T6-40&lt;0,0,T6-40-U6*2))))&lt;0,0,IF(T6="",0,IF(C6="Férfi",IF(U6&gt;5,0,IF(T6-70&lt;0,0,T6-70-U6*2)),IF(U6&gt;5,0,IF(T6-40&lt;0,0,IF(T6&gt;140,100-U6*2,T6-40-U6*2))))))</f>
        <v>0</v>
      </c>
      <c r="W6" s="65">
        <v>40</v>
      </c>
      <c r="X6" s="65">
        <v>5</v>
      </c>
      <c r="Y6" s="69">
        <f aca="true" t="shared" si="6" ref="Y6:Y12">+IF(W6="",0,IF(C6="Férfi",IF(X6&gt;5,0,IF(W6-40&lt;0,0,W6-40-X6*2)),IF(X6&gt;5,0,IF(W6-20&lt;0,0,IF(W6&gt;120,100-X6*2,W6-20-X6*2)))))</f>
        <v>10</v>
      </c>
      <c r="Z6" s="71">
        <v>0.018310185185185186</v>
      </c>
      <c r="AA6" s="65">
        <v>10</v>
      </c>
      <c r="AB6" s="72">
        <f aca="true" t="shared" si="7" ref="AB6:AB12">IF(Z6="",0,IF(AA6&lt;10,0,200-ROUND(INT((Z6-AB$4)*86400+29)/60,0)*2))</f>
        <v>200</v>
      </c>
    </row>
    <row r="7" spans="1:28" s="7" customFormat="1" ht="12.75">
      <c r="A7" s="1">
        <v>2</v>
      </c>
      <c r="B7" s="5" t="s">
        <v>37</v>
      </c>
      <c r="C7" s="1" t="s">
        <v>50</v>
      </c>
      <c r="D7" s="33"/>
      <c r="E7" s="34">
        <f t="shared" si="0"/>
        <v>285.45833333333337</v>
      </c>
      <c r="F7" s="35">
        <v>62</v>
      </c>
      <c r="G7" s="13">
        <f t="shared" si="1"/>
        <v>62</v>
      </c>
      <c r="H7" s="36">
        <v>6</v>
      </c>
      <c r="I7" s="13">
        <f t="shared" si="2"/>
        <v>30</v>
      </c>
      <c r="J7" s="36">
        <v>52</v>
      </c>
      <c r="K7" s="35">
        <v>0</v>
      </c>
      <c r="L7" s="35">
        <v>0</v>
      </c>
      <c r="M7" s="3">
        <v>1</v>
      </c>
      <c r="N7" s="17">
        <f t="shared" si="3"/>
        <v>43.333333333333336</v>
      </c>
      <c r="O7" s="37">
        <v>43</v>
      </c>
      <c r="P7" s="37">
        <v>1</v>
      </c>
      <c r="Q7" s="37">
        <v>1</v>
      </c>
      <c r="R7" s="3">
        <v>0.9</v>
      </c>
      <c r="S7" s="17">
        <f t="shared" si="4"/>
        <v>46.12499999999999</v>
      </c>
      <c r="T7" s="36"/>
      <c r="U7" s="35"/>
      <c r="V7" s="17">
        <f t="shared" si="5"/>
        <v>0</v>
      </c>
      <c r="W7" s="35"/>
      <c r="X7" s="35"/>
      <c r="Y7" s="21">
        <f t="shared" si="6"/>
        <v>0</v>
      </c>
      <c r="Z7" s="73">
        <v>0.051631944444444446</v>
      </c>
      <c r="AA7" s="6">
        <v>11</v>
      </c>
      <c r="AB7" s="74">
        <f t="shared" si="7"/>
        <v>104</v>
      </c>
    </row>
    <row r="8" spans="1:28" s="5" customFormat="1" ht="12.75">
      <c r="A8" s="1">
        <v>3</v>
      </c>
      <c r="B8" s="5" t="s">
        <v>44</v>
      </c>
      <c r="C8" s="1" t="s">
        <v>50</v>
      </c>
      <c r="D8" s="33"/>
      <c r="E8" s="12">
        <f t="shared" si="0"/>
        <v>283.25</v>
      </c>
      <c r="F8" s="6">
        <v>67</v>
      </c>
      <c r="G8" s="13">
        <f t="shared" si="1"/>
        <v>67</v>
      </c>
      <c r="H8" s="14">
        <v>5</v>
      </c>
      <c r="I8" s="15">
        <f t="shared" si="2"/>
        <v>25</v>
      </c>
      <c r="J8" s="14"/>
      <c r="K8" s="6"/>
      <c r="L8" s="6"/>
      <c r="M8" s="16"/>
      <c r="N8" s="17">
        <f t="shared" si="3"/>
        <v>0</v>
      </c>
      <c r="O8" s="18">
        <v>25</v>
      </c>
      <c r="P8" s="18">
        <v>0</v>
      </c>
      <c r="Q8" s="18">
        <v>0</v>
      </c>
      <c r="R8" s="16">
        <v>1</v>
      </c>
      <c r="S8" s="17">
        <f t="shared" si="4"/>
        <v>31.25</v>
      </c>
      <c r="T8" s="14"/>
      <c r="U8" s="6"/>
      <c r="V8" s="17">
        <f t="shared" si="5"/>
        <v>0</v>
      </c>
      <c r="W8" s="6"/>
      <c r="X8" s="6"/>
      <c r="Y8" s="21">
        <f t="shared" si="6"/>
        <v>0</v>
      </c>
      <c r="Z8" s="73">
        <v>0.032060185185185185</v>
      </c>
      <c r="AA8" s="6">
        <v>10</v>
      </c>
      <c r="AB8" s="74">
        <f t="shared" si="7"/>
        <v>160</v>
      </c>
    </row>
    <row r="9" spans="1:28" s="7" customFormat="1" ht="12.75">
      <c r="A9" s="1">
        <v>4</v>
      </c>
      <c r="B9" s="5" t="s">
        <v>41</v>
      </c>
      <c r="C9" s="1" t="s">
        <v>50</v>
      </c>
      <c r="D9" s="33"/>
      <c r="E9" s="34">
        <f t="shared" si="0"/>
        <v>224.25</v>
      </c>
      <c r="F9" s="35">
        <v>44</v>
      </c>
      <c r="G9" s="13">
        <f t="shared" si="1"/>
        <v>44</v>
      </c>
      <c r="H9" s="36">
        <v>5</v>
      </c>
      <c r="I9" s="13">
        <f t="shared" si="2"/>
        <v>25</v>
      </c>
      <c r="J9" s="36"/>
      <c r="K9" s="35"/>
      <c r="L9" s="35"/>
      <c r="M9" s="3"/>
      <c r="N9" s="17">
        <f t="shared" si="3"/>
        <v>0</v>
      </c>
      <c r="O9" s="37">
        <v>30</v>
      </c>
      <c r="P9" s="37">
        <v>2</v>
      </c>
      <c r="Q9" s="37">
        <v>1</v>
      </c>
      <c r="R9" s="3">
        <v>0.9</v>
      </c>
      <c r="S9" s="17">
        <f t="shared" si="4"/>
        <v>29.25</v>
      </c>
      <c r="T9" s="36"/>
      <c r="U9" s="35"/>
      <c r="V9" s="17">
        <f t="shared" si="5"/>
        <v>0</v>
      </c>
      <c r="W9" s="35"/>
      <c r="X9" s="35"/>
      <c r="Y9" s="21">
        <f t="shared" si="6"/>
        <v>0</v>
      </c>
      <c r="Z9" s="73">
        <v>0.0435300925925926</v>
      </c>
      <c r="AA9" s="6">
        <v>11</v>
      </c>
      <c r="AB9" s="74">
        <f t="shared" si="7"/>
        <v>126</v>
      </c>
    </row>
    <row r="10" spans="1:28" s="5" customFormat="1" ht="12.75">
      <c r="A10" s="1">
        <v>5</v>
      </c>
      <c r="B10" s="5" t="s">
        <v>42</v>
      </c>
      <c r="C10" s="1" t="s">
        <v>50</v>
      </c>
      <c r="D10" s="33"/>
      <c r="E10" s="12">
        <f t="shared" si="0"/>
        <v>157.75</v>
      </c>
      <c r="F10" s="6">
        <v>15</v>
      </c>
      <c r="G10" s="13">
        <f t="shared" si="1"/>
        <v>15</v>
      </c>
      <c r="H10" s="14">
        <v>8</v>
      </c>
      <c r="I10" s="15">
        <f t="shared" si="2"/>
        <v>40</v>
      </c>
      <c r="J10" s="14"/>
      <c r="K10" s="6"/>
      <c r="L10" s="6"/>
      <c r="M10" s="16"/>
      <c r="N10" s="17">
        <f t="shared" si="3"/>
        <v>0</v>
      </c>
      <c r="O10" s="18">
        <v>24</v>
      </c>
      <c r="P10" s="18">
        <v>1</v>
      </c>
      <c r="Q10" s="18">
        <v>1</v>
      </c>
      <c r="R10" s="16">
        <v>0.9</v>
      </c>
      <c r="S10" s="17">
        <f t="shared" si="4"/>
        <v>24.750000000000004</v>
      </c>
      <c r="T10" s="14"/>
      <c r="U10" s="6"/>
      <c r="V10" s="17">
        <f t="shared" si="5"/>
        <v>0</v>
      </c>
      <c r="W10" s="35"/>
      <c r="X10" s="35"/>
      <c r="Y10" s="21">
        <f t="shared" si="6"/>
        <v>0</v>
      </c>
      <c r="Z10" s="73">
        <v>0.06015046296296297</v>
      </c>
      <c r="AA10" s="6">
        <v>11</v>
      </c>
      <c r="AB10" s="74">
        <f t="shared" si="7"/>
        <v>78</v>
      </c>
    </row>
    <row r="11" spans="1:28" s="5" customFormat="1" ht="12.75">
      <c r="A11" s="1">
        <v>6</v>
      </c>
      <c r="B11" s="5" t="s">
        <v>73</v>
      </c>
      <c r="C11" s="1" t="s">
        <v>50</v>
      </c>
      <c r="D11" s="33"/>
      <c r="E11" s="34">
        <f t="shared" si="0"/>
        <v>75</v>
      </c>
      <c r="F11" s="35">
        <v>18</v>
      </c>
      <c r="G11" s="13">
        <f t="shared" si="1"/>
        <v>18</v>
      </c>
      <c r="H11" s="36">
        <v>3</v>
      </c>
      <c r="I11" s="13">
        <f t="shared" si="2"/>
        <v>15</v>
      </c>
      <c r="J11" s="36"/>
      <c r="K11" s="35"/>
      <c r="L11" s="35"/>
      <c r="M11" s="3"/>
      <c r="N11" s="17">
        <f t="shared" si="3"/>
        <v>0</v>
      </c>
      <c r="O11" s="37"/>
      <c r="P11" s="37"/>
      <c r="Q11" s="37"/>
      <c r="R11" s="3"/>
      <c r="S11" s="17">
        <f t="shared" si="4"/>
        <v>0</v>
      </c>
      <c r="T11" s="36"/>
      <c r="U11" s="35"/>
      <c r="V11" s="17">
        <f t="shared" si="5"/>
        <v>0</v>
      </c>
      <c r="W11" s="35"/>
      <c r="X11" s="35"/>
      <c r="Y11" s="21">
        <f t="shared" si="6"/>
        <v>0</v>
      </c>
      <c r="Z11" s="73">
        <v>0.0731712962962963</v>
      </c>
      <c r="AA11" s="35">
        <v>11</v>
      </c>
      <c r="AB11" s="74">
        <f t="shared" si="7"/>
        <v>42</v>
      </c>
    </row>
    <row r="12" spans="1:28" s="5" customFormat="1" ht="13.5" thickBot="1">
      <c r="A12" s="2">
        <v>7</v>
      </c>
      <c r="B12" s="5" t="s">
        <v>72</v>
      </c>
      <c r="C12" s="2" t="s">
        <v>50</v>
      </c>
      <c r="D12" s="40"/>
      <c r="E12" s="41">
        <f t="shared" si="0"/>
        <v>62</v>
      </c>
      <c r="F12" s="23"/>
      <c r="G12" s="22">
        <f t="shared" si="1"/>
        <v>0</v>
      </c>
      <c r="H12" s="24">
        <v>4</v>
      </c>
      <c r="I12" s="22">
        <f t="shared" si="2"/>
        <v>20</v>
      </c>
      <c r="J12" s="24"/>
      <c r="K12" s="23"/>
      <c r="L12" s="23"/>
      <c r="M12" s="25"/>
      <c r="N12" s="11">
        <f t="shared" si="3"/>
        <v>0</v>
      </c>
      <c r="O12" s="26"/>
      <c r="P12" s="26"/>
      <c r="Q12" s="26"/>
      <c r="R12" s="25"/>
      <c r="S12" s="11">
        <f t="shared" si="4"/>
        <v>0</v>
      </c>
      <c r="T12" s="24"/>
      <c r="U12" s="23"/>
      <c r="V12" s="11">
        <f t="shared" si="5"/>
        <v>0</v>
      </c>
      <c r="W12" s="23"/>
      <c r="X12" s="23"/>
      <c r="Y12" s="11">
        <f t="shared" si="6"/>
        <v>0</v>
      </c>
      <c r="Z12" s="60">
        <v>0.0731712962962963</v>
      </c>
      <c r="AA12" s="10">
        <v>11</v>
      </c>
      <c r="AB12" s="61">
        <f t="shared" si="7"/>
        <v>42</v>
      </c>
    </row>
    <row r="13" spans="1:28" s="5" customFormat="1" ht="13.5" thickBot="1">
      <c r="A13" s="49"/>
      <c r="B13" s="50"/>
      <c r="C13" s="49"/>
      <c r="D13" s="51"/>
      <c r="E13" s="52"/>
      <c r="F13" s="50"/>
      <c r="G13" s="53"/>
      <c r="H13" s="54"/>
      <c r="I13" s="53"/>
      <c r="J13" s="54"/>
      <c r="K13" s="50"/>
      <c r="L13" s="50"/>
      <c r="M13" s="55"/>
      <c r="N13" s="56"/>
      <c r="O13" s="57"/>
      <c r="P13" s="57"/>
      <c r="Q13" s="57"/>
      <c r="R13" s="55"/>
      <c r="S13" s="56"/>
      <c r="T13" s="54"/>
      <c r="U13" s="50"/>
      <c r="V13" s="84"/>
      <c r="W13" s="50"/>
      <c r="X13" s="50"/>
      <c r="Y13" s="84"/>
      <c r="Z13" s="58"/>
      <c r="AA13" s="50"/>
      <c r="AB13" s="59"/>
    </row>
    <row r="14" spans="1:28" s="5" customFormat="1" ht="12.75">
      <c r="A14" s="88">
        <v>1</v>
      </c>
      <c r="B14" s="5" t="s">
        <v>39</v>
      </c>
      <c r="C14" s="62" t="s">
        <v>51</v>
      </c>
      <c r="D14" s="76"/>
      <c r="E14" s="77">
        <f aca="true" t="shared" si="8" ref="E14:E20">+AB14+Y14+V14+S14+N14+I14+G14</f>
        <v>659.25</v>
      </c>
      <c r="F14" s="78">
        <v>64</v>
      </c>
      <c r="G14" s="79">
        <f aca="true" t="shared" si="9" ref="G14:G20">+F14</f>
        <v>64</v>
      </c>
      <c r="H14" s="80">
        <v>6</v>
      </c>
      <c r="I14" s="79">
        <f aca="true" t="shared" si="10" ref="I14:I20">+H14*5</f>
        <v>30</v>
      </c>
      <c r="J14" s="80">
        <v>103</v>
      </c>
      <c r="K14" s="78">
        <v>0</v>
      </c>
      <c r="L14" s="78">
        <v>1</v>
      </c>
      <c r="M14" s="81">
        <v>0.9</v>
      </c>
      <c r="N14" s="69">
        <f aca="true" t="shared" si="11" ref="N14:N20">+IF(J14="",0,IF(C14="Férfi",IF(K14&gt;5,0,(IF(J14&gt;130,130,J14)-K14*2)/130*100*M14),IF(K14&gt;5,0,(IF(J14&gt;120,120,J14)-K14*2)/120*100*M14)))</f>
        <v>77.25</v>
      </c>
      <c r="O14" s="82">
        <v>72</v>
      </c>
      <c r="P14" s="82">
        <v>0</v>
      </c>
      <c r="Q14" s="82">
        <v>0</v>
      </c>
      <c r="R14" s="81">
        <v>1</v>
      </c>
      <c r="S14" s="69">
        <f aca="true" t="shared" si="12" ref="S14:S20">+IF(O14="",0,IF(C14="Férfi",IF(P14&gt;5,0,(IF(O14&gt;90,90,O14)-P14*2)/90*100*R14),IF(P14&gt;5,0,(IF(O14&gt;80,80,O14)-P14*2)/80*100*R14)))</f>
        <v>90</v>
      </c>
      <c r="T14" s="80">
        <v>140</v>
      </c>
      <c r="U14" s="78">
        <v>1</v>
      </c>
      <c r="V14" s="116">
        <f aca="true" t="shared" si="13" ref="V14:V20">+IF(IF(T14="",0,IF(C14="Férfi",IF(U14&gt;5,0,IF(T14-70&lt;0,0,T14-70-U14*2)),IF(U14&gt;5,0,IF(T14-40&lt;0,0,T14-40-U14*2))))&lt;0,0,IF(T14="",0,IF(C14="Férfi",IF(U14&gt;5,0,IF(T14-70&lt;0,0,T14-70-U14*2)),IF(U14&gt;5,0,IF(T14-40&lt;0,0,IF(T14&gt;140,100-U14*2,T14-40-U14*2))))))</f>
        <v>98</v>
      </c>
      <c r="W14" s="78">
        <v>130</v>
      </c>
      <c r="X14" s="78">
        <v>0</v>
      </c>
      <c r="Y14" s="69">
        <f aca="true" t="shared" si="14" ref="Y14:Y20">+IF(W14="",0,IF(C14="Férfi",IF(X14&gt;5,0,IF(W14-40&lt;0,0,W14-40-X14*2)),IF(X14&gt;5,0,IF(W14-20&lt;0,0,IF(W14&gt;120,100-X14*2,W14-20-X14*2)))))</f>
        <v>100</v>
      </c>
      <c r="Z14" s="71">
        <v>0.01664351851851852</v>
      </c>
      <c r="AA14" s="65">
        <v>10</v>
      </c>
      <c r="AB14" s="72">
        <f aca="true" t="shared" si="15" ref="AB14:AB20">IF(Z14="",0,IF(IF(C14="Férfi",IF(AA14&lt;11,0,200-ROUND(INT((Z14-AB$2)*86400+29)/60,0)*2),IF(AA14&lt;10,0,200-ROUND(INT((Z14-AB$3)*86400+29)/60,0)*2))&lt;0,0,IF(C14="Férfi",IF(AA14&lt;11,0,200-ROUND(INT((Z14-AB$2)*86400+29)/60,0)*2),IF(AA14&lt;10,0,200-ROUND(INT((Z14-AB$3)*86400+29)/60,0)*2))))</f>
        <v>200</v>
      </c>
    </row>
    <row r="15" spans="1:28" s="6" customFormat="1" ht="12.75">
      <c r="A15" s="38">
        <v>2</v>
      </c>
      <c r="B15" s="8" t="s">
        <v>74</v>
      </c>
      <c r="C15" s="1" t="s">
        <v>51</v>
      </c>
      <c r="D15" s="33"/>
      <c r="E15" s="34">
        <f t="shared" si="8"/>
        <v>542.125</v>
      </c>
      <c r="F15" s="35">
        <v>57</v>
      </c>
      <c r="G15" s="13">
        <f t="shared" si="9"/>
        <v>57</v>
      </c>
      <c r="H15" s="36">
        <v>5</v>
      </c>
      <c r="I15" s="13">
        <f t="shared" si="10"/>
        <v>25</v>
      </c>
      <c r="J15" s="36">
        <v>90</v>
      </c>
      <c r="K15" s="35">
        <v>0</v>
      </c>
      <c r="L15" s="35">
        <v>0</v>
      </c>
      <c r="M15" s="3">
        <v>1</v>
      </c>
      <c r="N15" s="17">
        <f t="shared" si="11"/>
        <v>75</v>
      </c>
      <c r="O15" s="37">
        <v>65</v>
      </c>
      <c r="P15" s="37">
        <v>0</v>
      </c>
      <c r="Q15" s="37">
        <v>1</v>
      </c>
      <c r="R15" s="3">
        <v>0.9</v>
      </c>
      <c r="S15" s="17">
        <f t="shared" si="12"/>
        <v>73.125</v>
      </c>
      <c r="T15" s="36">
        <v>150</v>
      </c>
      <c r="U15" s="35">
        <v>3</v>
      </c>
      <c r="V15" s="17">
        <f t="shared" si="13"/>
        <v>94</v>
      </c>
      <c r="W15" s="35">
        <v>140</v>
      </c>
      <c r="X15" s="35">
        <v>1</v>
      </c>
      <c r="Y15" s="21">
        <f t="shared" si="14"/>
        <v>98</v>
      </c>
      <c r="Z15" s="73">
        <v>0.04390046296296296</v>
      </c>
      <c r="AA15" s="6">
        <v>10</v>
      </c>
      <c r="AB15" s="74">
        <f t="shared" si="15"/>
        <v>120</v>
      </c>
    </row>
    <row r="16" spans="1:28" s="6" customFormat="1" ht="12.75">
      <c r="A16" s="38">
        <v>3</v>
      </c>
      <c r="B16" s="8" t="s">
        <v>75</v>
      </c>
      <c r="C16" s="1" t="s">
        <v>51</v>
      </c>
      <c r="D16" s="33"/>
      <c r="E16" s="34">
        <f t="shared" si="8"/>
        <v>285.75</v>
      </c>
      <c r="F16" s="35">
        <v>2</v>
      </c>
      <c r="G16" s="13">
        <f t="shared" si="9"/>
        <v>2</v>
      </c>
      <c r="H16" s="36">
        <v>5</v>
      </c>
      <c r="I16" s="13">
        <f t="shared" si="10"/>
        <v>25</v>
      </c>
      <c r="J16" s="36">
        <v>60</v>
      </c>
      <c r="K16" s="35">
        <v>0</v>
      </c>
      <c r="L16" s="35">
        <v>1</v>
      </c>
      <c r="M16" s="3">
        <v>0.9</v>
      </c>
      <c r="N16" s="17">
        <f t="shared" si="11"/>
        <v>45</v>
      </c>
      <c r="O16" s="37">
        <v>43</v>
      </c>
      <c r="P16" s="37">
        <v>0</v>
      </c>
      <c r="Q16" s="37">
        <v>0</v>
      </c>
      <c r="R16" s="3">
        <v>1</v>
      </c>
      <c r="S16" s="17">
        <f t="shared" si="12"/>
        <v>53.75</v>
      </c>
      <c r="T16" s="36">
        <v>70</v>
      </c>
      <c r="U16" s="35">
        <v>2</v>
      </c>
      <c r="V16" s="17">
        <f t="shared" si="13"/>
        <v>26</v>
      </c>
      <c r="W16" s="35">
        <v>60</v>
      </c>
      <c r="X16" s="35">
        <v>1</v>
      </c>
      <c r="Y16" s="21">
        <f t="shared" si="14"/>
        <v>38</v>
      </c>
      <c r="Z16" s="73">
        <v>0.05230324074074074</v>
      </c>
      <c r="AA16" s="6">
        <v>11</v>
      </c>
      <c r="AB16" s="74">
        <f t="shared" si="15"/>
        <v>96</v>
      </c>
    </row>
    <row r="17" spans="1:28" s="6" customFormat="1" ht="12.75">
      <c r="A17" s="38">
        <v>4</v>
      </c>
      <c r="B17" s="5" t="s">
        <v>40</v>
      </c>
      <c r="C17" s="1" t="s">
        <v>51</v>
      </c>
      <c r="D17" s="33"/>
      <c r="E17" s="34">
        <f t="shared" si="8"/>
        <v>206</v>
      </c>
      <c r="F17" s="35">
        <v>39</v>
      </c>
      <c r="G17" s="13">
        <f t="shared" si="9"/>
        <v>39</v>
      </c>
      <c r="H17" s="36">
        <v>7</v>
      </c>
      <c r="I17" s="13">
        <f t="shared" si="10"/>
        <v>35</v>
      </c>
      <c r="J17" s="36">
        <v>28</v>
      </c>
      <c r="K17" s="35">
        <v>5</v>
      </c>
      <c r="L17" s="35">
        <v>0</v>
      </c>
      <c r="M17" s="3">
        <v>0.8</v>
      </c>
      <c r="N17" s="17">
        <f t="shared" si="11"/>
        <v>12</v>
      </c>
      <c r="O17" s="37"/>
      <c r="P17" s="37"/>
      <c r="Q17" s="37"/>
      <c r="R17" s="3"/>
      <c r="S17" s="17">
        <f t="shared" si="12"/>
        <v>0</v>
      </c>
      <c r="T17" s="36"/>
      <c r="U17" s="35"/>
      <c r="V17" s="17">
        <f t="shared" si="13"/>
        <v>0</v>
      </c>
      <c r="W17" s="35"/>
      <c r="X17" s="35"/>
      <c r="Y17" s="21">
        <f t="shared" si="14"/>
        <v>0</v>
      </c>
      <c r="Z17" s="73">
        <v>0.04390046296296296</v>
      </c>
      <c r="AA17" s="6">
        <v>10</v>
      </c>
      <c r="AB17" s="74">
        <f t="shared" si="15"/>
        <v>120</v>
      </c>
    </row>
    <row r="18" spans="1:28" s="6" customFormat="1" ht="12.75">
      <c r="A18" s="1">
        <v>5</v>
      </c>
      <c r="B18" s="5" t="s">
        <v>77</v>
      </c>
      <c r="C18" s="1" t="s">
        <v>51</v>
      </c>
      <c r="D18" s="33"/>
      <c r="E18" s="34">
        <f t="shared" si="8"/>
        <v>105</v>
      </c>
      <c r="F18" s="35">
        <v>39</v>
      </c>
      <c r="G18" s="13">
        <f t="shared" si="9"/>
        <v>39</v>
      </c>
      <c r="H18" s="36">
        <v>6</v>
      </c>
      <c r="I18" s="13">
        <f t="shared" si="10"/>
        <v>30</v>
      </c>
      <c r="J18" s="36"/>
      <c r="K18" s="35"/>
      <c r="L18" s="35"/>
      <c r="M18" s="3"/>
      <c r="N18" s="17">
        <f t="shared" si="11"/>
        <v>0</v>
      </c>
      <c r="O18" s="37"/>
      <c r="P18" s="37"/>
      <c r="Q18" s="37"/>
      <c r="R18" s="3"/>
      <c r="S18" s="17">
        <f t="shared" si="12"/>
        <v>0</v>
      </c>
      <c r="T18" s="36"/>
      <c r="U18" s="35"/>
      <c r="V18" s="17">
        <f t="shared" si="13"/>
        <v>0</v>
      </c>
      <c r="W18" s="35"/>
      <c r="X18" s="35"/>
      <c r="Y18" s="21">
        <f t="shared" si="14"/>
        <v>0</v>
      </c>
      <c r="Z18" s="73">
        <v>0.0731712962962963</v>
      </c>
      <c r="AA18" s="6">
        <v>11</v>
      </c>
      <c r="AB18" s="74">
        <f t="shared" si="15"/>
        <v>36</v>
      </c>
    </row>
    <row r="19" spans="1:28" s="6" customFormat="1" ht="12.75">
      <c r="A19" s="38">
        <v>6</v>
      </c>
      <c r="B19" s="5" t="s">
        <v>76</v>
      </c>
      <c r="C19" s="1" t="s">
        <v>51</v>
      </c>
      <c r="D19" s="33"/>
      <c r="E19" s="34">
        <f t="shared" si="8"/>
        <v>98</v>
      </c>
      <c r="F19" s="35"/>
      <c r="G19" s="13">
        <f t="shared" si="9"/>
        <v>0</v>
      </c>
      <c r="H19" s="36"/>
      <c r="I19" s="13">
        <f t="shared" si="10"/>
        <v>0</v>
      </c>
      <c r="J19" s="36"/>
      <c r="K19" s="35"/>
      <c r="L19" s="35"/>
      <c r="M19" s="3"/>
      <c r="N19" s="17">
        <f t="shared" si="11"/>
        <v>0</v>
      </c>
      <c r="O19" s="37"/>
      <c r="P19" s="37"/>
      <c r="Q19" s="37"/>
      <c r="R19" s="3"/>
      <c r="S19" s="17">
        <f t="shared" si="12"/>
        <v>0</v>
      </c>
      <c r="T19" s="36"/>
      <c r="U19" s="35"/>
      <c r="V19" s="17">
        <f t="shared" si="13"/>
        <v>0</v>
      </c>
      <c r="W19" s="35"/>
      <c r="X19" s="35"/>
      <c r="Y19" s="21">
        <f t="shared" si="14"/>
        <v>0</v>
      </c>
      <c r="Z19" s="73">
        <v>0.051527777777777777</v>
      </c>
      <c r="AA19" s="6">
        <v>10</v>
      </c>
      <c r="AB19" s="74">
        <f t="shared" si="15"/>
        <v>98</v>
      </c>
    </row>
    <row r="20" spans="1:28" s="5" customFormat="1" ht="13.5" thickBot="1">
      <c r="A20" s="9">
        <v>7</v>
      </c>
      <c r="B20" s="5" t="s">
        <v>79</v>
      </c>
      <c r="C20" s="2" t="s">
        <v>51</v>
      </c>
      <c r="D20" s="40"/>
      <c r="E20" s="41">
        <f t="shared" si="8"/>
        <v>51</v>
      </c>
      <c r="F20" s="23">
        <v>51</v>
      </c>
      <c r="G20" s="22">
        <f t="shared" si="9"/>
        <v>51</v>
      </c>
      <c r="H20" s="24"/>
      <c r="I20" s="22">
        <f t="shared" si="10"/>
        <v>0</v>
      </c>
      <c r="J20" s="24"/>
      <c r="K20" s="23"/>
      <c r="L20" s="23"/>
      <c r="M20" s="25"/>
      <c r="N20" s="11">
        <f t="shared" si="11"/>
        <v>0</v>
      </c>
      <c r="O20" s="26"/>
      <c r="P20" s="26"/>
      <c r="Q20" s="26"/>
      <c r="R20" s="25"/>
      <c r="S20" s="11">
        <f t="shared" si="12"/>
        <v>0</v>
      </c>
      <c r="T20" s="24"/>
      <c r="U20" s="23"/>
      <c r="V20" s="11">
        <f t="shared" si="13"/>
        <v>0</v>
      </c>
      <c r="W20" s="23"/>
      <c r="X20" s="23"/>
      <c r="Y20" s="21">
        <f t="shared" si="14"/>
        <v>0</v>
      </c>
      <c r="Z20" s="60"/>
      <c r="AA20" s="10"/>
      <c r="AB20" s="61">
        <f t="shared" si="15"/>
        <v>0</v>
      </c>
    </row>
    <row r="21" spans="1:28" s="5" customFormat="1" ht="13.5" thickBot="1">
      <c r="A21" s="49"/>
      <c r="B21" s="75"/>
      <c r="C21" s="49"/>
      <c r="D21" s="51"/>
      <c r="E21" s="52"/>
      <c r="F21" s="50"/>
      <c r="G21" s="53"/>
      <c r="H21" s="54"/>
      <c r="I21" s="53"/>
      <c r="J21" s="54"/>
      <c r="K21" s="50"/>
      <c r="L21" s="50"/>
      <c r="M21" s="55"/>
      <c r="N21" s="56"/>
      <c r="O21" s="57"/>
      <c r="P21" s="57"/>
      <c r="Q21" s="57"/>
      <c r="R21" s="55"/>
      <c r="S21" s="56"/>
      <c r="T21" s="54"/>
      <c r="U21" s="50"/>
      <c r="V21" s="56"/>
      <c r="W21" s="50"/>
      <c r="X21" s="50"/>
      <c r="Y21" s="56"/>
      <c r="Z21" s="58"/>
      <c r="AA21" s="50"/>
      <c r="AB21" s="59"/>
    </row>
    <row r="22" spans="1:28" s="5" customFormat="1" ht="12.75">
      <c r="A22" s="62">
        <v>1</v>
      </c>
      <c r="B22" s="5" t="s">
        <v>36</v>
      </c>
      <c r="C22" s="62" t="s">
        <v>52</v>
      </c>
      <c r="D22" s="63"/>
      <c r="E22" s="77">
        <f aca="true" t="shared" si="16" ref="E22:E45">+AB22+Y22+V22+S22+N22+I22+G22</f>
        <v>598.1538461538462</v>
      </c>
      <c r="F22" s="78">
        <v>31</v>
      </c>
      <c r="G22" s="79">
        <f aca="true" t="shared" si="17" ref="G22:G45">+F22</f>
        <v>31</v>
      </c>
      <c r="H22" s="80">
        <v>4</v>
      </c>
      <c r="I22" s="79">
        <f aca="true" t="shared" si="18" ref="I22:I45">+H22*5</f>
        <v>20</v>
      </c>
      <c r="J22" s="80">
        <v>123</v>
      </c>
      <c r="K22" s="78">
        <v>0</v>
      </c>
      <c r="L22" s="78">
        <v>1</v>
      </c>
      <c r="M22" s="81">
        <v>0.9</v>
      </c>
      <c r="N22" s="69">
        <f aca="true" t="shared" si="19" ref="N22:N45">+IF(J22="",0,IF(C22="Férfi",IF(K22&gt;5,0,(IF(J22&gt;130,130,J22)-K22*2)/130*100*M22),IF(K22&gt;5,0,(IF(J22&gt;120,120,J22)-K22*2)/120*100*M22)))</f>
        <v>85.15384615384616</v>
      </c>
      <c r="O22" s="82">
        <v>84</v>
      </c>
      <c r="P22" s="82">
        <v>0</v>
      </c>
      <c r="Q22" s="82">
        <v>3</v>
      </c>
      <c r="R22" s="81">
        <v>0.9</v>
      </c>
      <c r="S22" s="69">
        <f aca="true" t="shared" si="20" ref="S22:S45">+IF(O22="",0,IF(C22="Férfi",IF(P22&gt;5,0,(IF(O22&gt;90,90,O22)-P22*2)/90*100*R22),IF(P22&gt;5,0,(IF(O22&gt;80,80,O22)-P22*2)/80*100*R22)))</f>
        <v>84</v>
      </c>
      <c r="T22" s="80">
        <v>170</v>
      </c>
      <c r="U22" s="78">
        <v>2</v>
      </c>
      <c r="V22" s="116">
        <f>+IF(IF(T22="",0,IF(C22="Férfi",IF(U22&gt;5,0,IF(T22-70&lt;0,0,T22-70-U22*2)),IF(U22&gt;5,0,IF(T22-40&lt;0,0,T22-40-U22*2))))&lt;0,0,IF(T22="",0,IF(C22="Férfi",IF(U22&gt;5,0,IF(T22-70&lt;0,0,T22-70-U22*2)),IF(U22&gt;5,0,IF(T22-40&lt;0,0,IF(T22&gt;140,100-U22*2,T22-40-U22*2))))))</f>
        <v>96</v>
      </c>
      <c r="W22" s="78">
        <v>140</v>
      </c>
      <c r="X22" s="78">
        <v>0</v>
      </c>
      <c r="Y22" s="69">
        <f>+IF(W22="",0,IF(C22="Férfi",IF(X22&gt;5,0,IF(W22-40&lt;0,0,W22-40-X22*2)),IF(X22&gt;5,0,IF(W22-20&lt;0,0,IF(W22&gt;120,100-X22*2,W22-20-X22*2)))))</f>
        <v>100</v>
      </c>
      <c r="Z22" s="71">
        <v>0.03225694444444444</v>
      </c>
      <c r="AA22" s="78">
        <v>11</v>
      </c>
      <c r="AB22" s="72">
        <f aca="true" t="shared" si="21" ref="AB22:AB45">IF(Z22="",0,IF(IF(C22="Férfi",IF(AA22&lt;11,0,200-ROUND(INT((Z22-AB$2)*86400+29)/60,0)*2),IF(AA22&lt;10,0,200-ROUND(INT((Z22-AB$3)*86400+29)/60,0)*2))&lt;0,0,IF(C22="Férfi",IF(AA22&lt;11,0,200-ROUND(INT((Z22-AB$2)*86400+29)/60,0)*2),IF(AA22&lt;10,0,200-ROUND(INT((Z22-AB$3)*86400+29)/60,0)*2))))</f>
        <v>182</v>
      </c>
    </row>
    <row r="23" spans="1:28" s="5" customFormat="1" ht="12.75">
      <c r="A23" s="1">
        <v>2</v>
      </c>
      <c r="B23" s="8" t="s">
        <v>29</v>
      </c>
      <c r="C23" s="1" t="s">
        <v>52</v>
      </c>
      <c r="D23" s="39"/>
      <c r="E23" s="34">
        <f t="shared" si="16"/>
        <v>553.8205128205128</v>
      </c>
      <c r="F23" s="6">
        <v>57</v>
      </c>
      <c r="G23" s="15">
        <f t="shared" si="17"/>
        <v>57</v>
      </c>
      <c r="H23" s="14">
        <v>8</v>
      </c>
      <c r="I23" s="15">
        <f t="shared" si="18"/>
        <v>40</v>
      </c>
      <c r="J23" s="14">
        <v>125</v>
      </c>
      <c r="K23" s="6">
        <v>0</v>
      </c>
      <c r="L23" s="6">
        <v>0</v>
      </c>
      <c r="M23" s="16">
        <v>1</v>
      </c>
      <c r="N23" s="17">
        <f t="shared" si="19"/>
        <v>96.15384615384616</v>
      </c>
      <c r="O23" s="18">
        <v>87</v>
      </c>
      <c r="P23" s="18">
        <v>0</v>
      </c>
      <c r="Q23" s="18">
        <v>0</v>
      </c>
      <c r="R23" s="16">
        <v>1</v>
      </c>
      <c r="S23" s="17">
        <f t="shared" si="20"/>
        <v>96.66666666666667</v>
      </c>
      <c r="T23" s="14">
        <v>160</v>
      </c>
      <c r="U23" s="6">
        <v>6</v>
      </c>
      <c r="V23" s="17">
        <f>+IF(IF(T23="",0,IF(C23="Férfi",IF(U23&gt;5,0,IF(T23-70&lt;0,0,T23-70-U23*2)),IF(U23&gt;5,0,IF(T23-40&lt;0,0,T23-40-U23*2))))&lt;0,0,IF(T23="",0,IF(C23="Férfi",IF(U23&gt;5,0,IF(T23-70&lt;0,0,T23-70-U23*2)),IF(U23&gt;5,0,IF(T23-40&lt;0,0,IF(T23&gt;140,100-U23*2,T23-40-U23*2))))))</f>
        <v>0</v>
      </c>
      <c r="W23" s="6">
        <v>140</v>
      </c>
      <c r="X23" s="6">
        <v>1</v>
      </c>
      <c r="Y23" s="21">
        <f>+IF(W23="",0,IF(C23="Férfi",IF(X23&gt;5,0,IF(W23-40&lt;0,0,W23-40-X23*2)),IF(X23&gt;5,0,IF(W23-20&lt;0,0,IF(W23&gt;120,100-X23*2,W23-20-X23*2)))))</f>
        <v>98</v>
      </c>
      <c r="Z23" s="73">
        <v>0.037766203703703705</v>
      </c>
      <c r="AA23" s="6">
        <v>11</v>
      </c>
      <c r="AB23" s="74">
        <f t="shared" si="21"/>
        <v>166</v>
      </c>
    </row>
    <row r="24" spans="1:28" s="7" customFormat="1" ht="12.75">
      <c r="A24" s="1">
        <v>3</v>
      </c>
      <c r="B24" s="5" t="s">
        <v>66</v>
      </c>
      <c r="C24" s="1" t="s">
        <v>52</v>
      </c>
      <c r="D24" s="33"/>
      <c r="E24" s="34">
        <f t="shared" si="16"/>
        <v>537.3162393162393</v>
      </c>
      <c r="F24" s="35">
        <v>63</v>
      </c>
      <c r="G24" s="13">
        <f t="shared" si="17"/>
        <v>63</v>
      </c>
      <c r="H24" s="36">
        <v>1</v>
      </c>
      <c r="I24" s="13">
        <f t="shared" si="18"/>
        <v>5</v>
      </c>
      <c r="J24" s="36">
        <v>93</v>
      </c>
      <c r="K24" s="35">
        <v>0</v>
      </c>
      <c r="L24" s="35">
        <v>0</v>
      </c>
      <c r="M24" s="3">
        <v>1</v>
      </c>
      <c r="N24" s="17">
        <f t="shared" si="19"/>
        <v>71.53846153846153</v>
      </c>
      <c r="O24" s="37">
        <v>70</v>
      </c>
      <c r="P24" s="37">
        <v>0</v>
      </c>
      <c r="Q24" s="37">
        <v>0</v>
      </c>
      <c r="R24" s="3">
        <v>1</v>
      </c>
      <c r="S24" s="17">
        <f t="shared" si="20"/>
        <v>77.77777777777779</v>
      </c>
      <c r="T24" s="36">
        <v>110</v>
      </c>
      <c r="U24" s="35">
        <v>0</v>
      </c>
      <c r="V24" s="17">
        <f aca="true" t="shared" si="22" ref="V24:V45">+IF(IF(T24="",0,IF(C24="Férfi",IF(U24&gt;5,0,IF(T24-70&lt;0,0,T24-70-U24*2)),IF(U24&gt;5,0,IF(T24-40&lt;0,0,T24-40-U24*2))))&lt;0,0,IF(T24="",0,IF(C24="Férfi",IF(U24&gt;5,0,IF(T24-70&lt;0,0,T24-70-U24*2)),IF(U24&gt;5,0,IF(T24-40&lt;0,0,IF(T24&gt;140,100-U24*2,T24-40-U24*2))))))</f>
        <v>40</v>
      </c>
      <c r="W24" s="35">
        <v>120</v>
      </c>
      <c r="X24" s="35">
        <v>0</v>
      </c>
      <c r="Y24" s="21">
        <f aca="true" t="shared" si="23" ref="Y24:Y45">+IF(W24="",0,IF(C24="Férfi",IF(X24&gt;5,0,IF(W24-40&lt;0,0,W24-40-X24*2)),IF(X24&gt;5,0,IF(W24-20&lt;0,0,IF(W24&gt;120,100-X24*2,W24-20-X24*2)))))</f>
        <v>80</v>
      </c>
      <c r="Z24" s="87">
        <v>0.026400462962962962</v>
      </c>
      <c r="AA24" s="35">
        <v>11</v>
      </c>
      <c r="AB24" s="74">
        <f t="shared" si="21"/>
        <v>200</v>
      </c>
    </row>
    <row r="25" spans="1:28" s="5" customFormat="1" ht="12.75">
      <c r="A25" s="1">
        <v>4</v>
      </c>
      <c r="B25" s="8" t="s">
        <v>71</v>
      </c>
      <c r="C25" s="1" t="s">
        <v>52</v>
      </c>
      <c r="D25" s="39"/>
      <c r="E25" s="34">
        <f t="shared" si="16"/>
        <v>536.9230769230769</v>
      </c>
      <c r="F25" s="6">
        <v>59</v>
      </c>
      <c r="G25" s="15">
        <f t="shared" si="17"/>
        <v>59</v>
      </c>
      <c r="H25" s="14">
        <v>6</v>
      </c>
      <c r="I25" s="15">
        <f t="shared" si="18"/>
        <v>30</v>
      </c>
      <c r="J25" s="14">
        <v>101</v>
      </c>
      <c r="K25" s="6">
        <v>0</v>
      </c>
      <c r="L25" s="6">
        <v>1</v>
      </c>
      <c r="M25" s="16">
        <v>0.9</v>
      </c>
      <c r="N25" s="17">
        <f t="shared" si="19"/>
        <v>69.92307692307692</v>
      </c>
      <c r="O25" s="18">
        <v>74</v>
      </c>
      <c r="P25" s="18">
        <v>0</v>
      </c>
      <c r="Q25" s="18">
        <v>1</v>
      </c>
      <c r="R25" s="16">
        <v>0.9</v>
      </c>
      <c r="S25" s="17">
        <f t="shared" si="20"/>
        <v>74</v>
      </c>
      <c r="T25" s="14">
        <v>150</v>
      </c>
      <c r="U25" s="6">
        <v>3</v>
      </c>
      <c r="V25" s="17">
        <f t="shared" si="22"/>
        <v>74</v>
      </c>
      <c r="W25" s="6">
        <v>120</v>
      </c>
      <c r="X25" s="6">
        <v>1</v>
      </c>
      <c r="Y25" s="21">
        <f t="shared" si="23"/>
        <v>78</v>
      </c>
      <c r="Z25" s="73">
        <v>0.042465277777777775</v>
      </c>
      <c r="AA25" s="6">
        <v>11</v>
      </c>
      <c r="AB25" s="74">
        <f t="shared" si="21"/>
        <v>152</v>
      </c>
    </row>
    <row r="26" spans="1:28" s="5" customFormat="1" ht="12.75">
      <c r="A26" s="1">
        <v>5</v>
      </c>
      <c r="B26" s="5" t="s">
        <v>67</v>
      </c>
      <c r="C26" s="1" t="s">
        <v>52</v>
      </c>
      <c r="D26" s="33"/>
      <c r="E26" s="34">
        <f t="shared" si="16"/>
        <v>529.1538461538462</v>
      </c>
      <c r="F26" s="35">
        <v>56</v>
      </c>
      <c r="G26" s="13">
        <f t="shared" si="17"/>
        <v>56</v>
      </c>
      <c r="H26" s="36">
        <v>4</v>
      </c>
      <c r="I26" s="13">
        <f t="shared" si="18"/>
        <v>20</v>
      </c>
      <c r="J26" s="36">
        <v>112</v>
      </c>
      <c r="K26" s="35">
        <v>0</v>
      </c>
      <c r="L26" s="35">
        <v>0</v>
      </c>
      <c r="M26" s="3">
        <v>1</v>
      </c>
      <c r="N26" s="17">
        <f t="shared" si="19"/>
        <v>86.15384615384616</v>
      </c>
      <c r="O26" s="37">
        <v>67</v>
      </c>
      <c r="P26" s="37">
        <v>0</v>
      </c>
      <c r="Q26" s="37">
        <v>3</v>
      </c>
      <c r="R26" s="3">
        <v>0.9</v>
      </c>
      <c r="S26" s="17">
        <f t="shared" si="20"/>
        <v>67</v>
      </c>
      <c r="T26" s="36">
        <v>150</v>
      </c>
      <c r="U26" s="35">
        <v>3</v>
      </c>
      <c r="V26" s="17">
        <f t="shared" si="22"/>
        <v>74</v>
      </c>
      <c r="W26" s="35">
        <v>140</v>
      </c>
      <c r="X26" s="35">
        <v>2</v>
      </c>
      <c r="Y26" s="21">
        <f t="shared" si="23"/>
        <v>96</v>
      </c>
      <c r="Z26" s="73">
        <v>0.05032407407407408</v>
      </c>
      <c r="AA26" s="35">
        <v>11</v>
      </c>
      <c r="AB26" s="74">
        <f t="shared" si="21"/>
        <v>130</v>
      </c>
    </row>
    <row r="27" spans="1:28" s="5" customFormat="1" ht="12.75">
      <c r="A27" s="1">
        <v>6</v>
      </c>
      <c r="B27" s="5" t="s">
        <v>31</v>
      </c>
      <c r="C27" s="1" t="s">
        <v>52</v>
      </c>
      <c r="D27" s="39"/>
      <c r="E27" s="34">
        <f t="shared" si="16"/>
        <v>525.4871794871794</v>
      </c>
      <c r="F27" s="6">
        <v>56</v>
      </c>
      <c r="G27" s="15">
        <f t="shared" si="17"/>
        <v>56</v>
      </c>
      <c r="H27" s="14">
        <v>2</v>
      </c>
      <c r="I27" s="15">
        <f t="shared" si="18"/>
        <v>10</v>
      </c>
      <c r="J27" s="14">
        <v>110</v>
      </c>
      <c r="K27" s="6">
        <v>0</v>
      </c>
      <c r="L27" s="6">
        <v>1</v>
      </c>
      <c r="M27" s="16">
        <v>0.9</v>
      </c>
      <c r="N27" s="17">
        <f t="shared" si="19"/>
        <v>76.15384615384616</v>
      </c>
      <c r="O27" s="18">
        <v>84</v>
      </c>
      <c r="P27" s="18">
        <v>0</v>
      </c>
      <c r="Q27" s="18">
        <v>0</v>
      </c>
      <c r="R27" s="16">
        <v>1</v>
      </c>
      <c r="S27" s="17">
        <f t="shared" si="20"/>
        <v>93.33333333333333</v>
      </c>
      <c r="T27" s="14">
        <v>140</v>
      </c>
      <c r="U27" s="6">
        <v>4</v>
      </c>
      <c r="V27" s="17">
        <f t="shared" si="22"/>
        <v>62</v>
      </c>
      <c r="W27" s="6">
        <v>120</v>
      </c>
      <c r="X27" s="6">
        <v>1</v>
      </c>
      <c r="Y27" s="21">
        <f t="shared" si="23"/>
        <v>78</v>
      </c>
      <c r="Z27" s="73">
        <v>0.0435300925925926</v>
      </c>
      <c r="AA27" s="6">
        <v>11</v>
      </c>
      <c r="AB27" s="74">
        <f t="shared" si="21"/>
        <v>150</v>
      </c>
    </row>
    <row r="28" spans="1:28" s="5" customFormat="1" ht="12.75">
      <c r="A28" s="1">
        <v>7</v>
      </c>
      <c r="B28" s="5" t="s">
        <v>30</v>
      </c>
      <c r="C28" s="1" t="s">
        <v>52</v>
      </c>
      <c r="D28" s="39"/>
      <c r="E28" s="34">
        <f t="shared" si="16"/>
        <v>521.4273504273505</v>
      </c>
      <c r="F28" s="6">
        <v>72</v>
      </c>
      <c r="G28" s="15">
        <f t="shared" si="17"/>
        <v>72</v>
      </c>
      <c r="H28" s="14">
        <v>4</v>
      </c>
      <c r="I28" s="15">
        <f t="shared" si="18"/>
        <v>20</v>
      </c>
      <c r="J28" s="14">
        <v>75</v>
      </c>
      <c r="K28" s="6">
        <v>1</v>
      </c>
      <c r="L28" s="6">
        <v>3</v>
      </c>
      <c r="M28" s="16">
        <v>0.9</v>
      </c>
      <c r="N28" s="17">
        <f t="shared" si="19"/>
        <v>50.53846153846154</v>
      </c>
      <c r="O28" s="18">
        <v>70</v>
      </c>
      <c r="P28" s="18">
        <v>3</v>
      </c>
      <c r="Q28" s="18">
        <v>1</v>
      </c>
      <c r="R28" s="16">
        <v>0.8</v>
      </c>
      <c r="S28" s="17">
        <f t="shared" si="20"/>
        <v>56.88888888888889</v>
      </c>
      <c r="T28" s="14">
        <v>130</v>
      </c>
      <c r="U28" s="6">
        <v>3</v>
      </c>
      <c r="V28" s="17">
        <f t="shared" si="22"/>
        <v>54</v>
      </c>
      <c r="W28" s="6">
        <v>130</v>
      </c>
      <c r="X28" s="6">
        <v>4</v>
      </c>
      <c r="Y28" s="21">
        <f t="shared" si="23"/>
        <v>82</v>
      </c>
      <c r="Z28" s="73">
        <v>0.030659722222222224</v>
      </c>
      <c r="AA28" s="6">
        <v>11</v>
      </c>
      <c r="AB28" s="74">
        <f t="shared" si="21"/>
        <v>186</v>
      </c>
    </row>
    <row r="29" spans="1:28" s="5" customFormat="1" ht="12.75">
      <c r="A29" s="1">
        <v>8</v>
      </c>
      <c r="B29" s="8" t="s">
        <v>48</v>
      </c>
      <c r="C29" s="1" t="s">
        <v>52</v>
      </c>
      <c r="D29" s="39"/>
      <c r="E29" s="34">
        <f t="shared" si="16"/>
        <v>517.3846153846154</v>
      </c>
      <c r="F29" s="6">
        <v>65</v>
      </c>
      <c r="G29" s="15">
        <f t="shared" si="17"/>
        <v>65</v>
      </c>
      <c r="H29" s="14">
        <v>3</v>
      </c>
      <c r="I29" s="15">
        <f t="shared" si="18"/>
        <v>15</v>
      </c>
      <c r="J29" s="14">
        <v>85</v>
      </c>
      <c r="K29" s="6">
        <v>0</v>
      </c>
      <c r="L29" s="6">
        <v>0</v>
      </c>
      <c r="M29" s="16">
        <v>1</v>
      </c>
      <c r="N29" s="17">
        <f t="shared" si="19"/>
        <v>65.38461538461539</v>
      </c>
      <c r="O29" s="18">
        <v>62</v>
      </c>
      <c r="P29" s="18">
        <v>2</v>
      </c>
      <c r="Q29" s="18">
        <v>1</v>
      </c>
      <c r="R29" s="16">
        <v>0.9</v>
      </c>
      <c r="S29" s="17">
        <f t="shared" si="20"/>
        <v>58</v>
      </c>
      <c r="T29" s="14">
        <v>130</v>
      </c>
      <c r="U29" s="6">
        <v>2</v>
      </c>
      <c r="V29" s="17">
        <f t="shared" si="22"/>
        <v>56</v>
      </c>
      <c r="W29" s="6">
        <v>130</v>
      </c>
      <c r="X29" s="6">
        <v>3</v>
      </c>
      <c r="Y29" s="21">
        <f t="shared" si="23"/>
        <v>84</v>
      </c>
      <c r="Z29" s="73">
        <v>0.035069444444444445</v>
      </c>
      <c r="AA29" s="6">
        <v>11</v>
      </c>
      <c r="AB29" s="74">
        <f t="shared" si="21"/>
        <v>174</v>
      </c>
    </row>
    <row r="30" spans="1:28" s="5" customFormat="1" ht="12.75">
      <c r="A30" s="1">
        <v>9</v>
      </c>
      <c r="B30" s="8" t="s">
        <v>45</v>
      </c>
      <c r="C30" s="1" t="s">
        <v>52</v>
      </c>
      <c r="D30" s="33"/>
      <c r="E30" s="12">
        <f t="shared" si="16"/>
        <v>484.61538461538464</v>
      </c>
      <c r="F30" s="6">
        <v>49</v>
      </c>
      <c r="G30" s="15">
        <f t="shared" si="17"/>
        <v>49</v>
      </c>
      <c r="H30" s="14">
        <v>7</v>
      </c>
      <c r="I30" s="15">
        <f t="shared" si="18"/>
        <v>35</v>
      </c>
      <c r="J30" s="14">
        <v>91</v>
      </c>
      <c r="K30" s="6">
        <v>1</v>
      </c>
      <c r="L30" s="6">
        <v>0</v>
      </c>
      <c r="M30" s="16">
        <v>0.9</v>
      </c>
      <c r="N30" s="17">
        <f t="shared" si="19"/>
        <v>61.61538461538462</v>
      </c>
      <c r="O30" s="18">
        <v>67</v>
      </c>
      <c r="P30" s="18">
        <v>2</v>
      </c>
      <c r="Q30" s="18">
        <v>0</v>
      </c>
      <c r="R30" s="16">
        <v>0.9</v>
      </c>
      <c r="S30" s="17">
        <f t="shared" si="20"/>
        <v>63</v>
      </c>
      <c r="T30" s="14">
        <v>120</v>
      </c>
      <c r="U30" s="6">
        <v>0</v>
      </c>
      <c r="V30" s="17">
        <f t="shared" si="22"/>
        <v>50</v>
      </c>
      <c r="W30" s="6">
        <v>120</v>
      </c>
      <c r="X30" s="6">
        <v>5</v>
      </c>
      <c r="Y30" s="21">
        <f t="shared" si="23"/>
        <v>70</v>
      </c>
      <c r="Z30" s="73">
        <v>0.041527777777777775</v>
      </c>
      <c r="AA30" s="6">
        <v>11</v>
      </c>
      <c r="AB30" s="74">
        <f t="shared" si="21"/>
        <v>156</v>
      </c>
    </row>
    <row r="31" spans="1:28" s="5" customFormat="1" ht="12.75">
      <c r="A31" s="1">
        <v>10</v>
      </c>
      <c r="B31" s="5" t="s">
        <v>35</v>
      </c>
      <c r="C31" s="1" t="s">
        <v>52</v>
      </c>
      <c r="D31" s="33"/>
      <c r="E31" s="34">
        <f t="shared" si="16"/>
        <v>439.1538461538462</v>
      </c>
      <c r="F31" s="35">
        <v>37</v>
      </c>
      <c r="G31" s="13">
        <f t="shared" si="17"/>
        <v>37</v>
      </c>
      <c r="H31" s="36">
        <v>8</v>
      </c>
      <c r="I31" s="13">
        <f t="shared" si="18"/>
        <v>40</v>
      </c>
      <c r="J31" s="36">
        <v>97</v>
      </c>
      <c r="K31" s="35">
        <v>0</v>
      </c>
      <c r="L31" s="35">
        <v>1</v>
      </c>
      <c r="M31" s="3">
        <v>0.9</v>
      </c>
      <c r="N31" s="17">
        <f t="shared" si="19"/>
        <v>67.15384615384616</v>
      </c>
      <c r="O31" s="37">
        <v>73</v>
      </c>
      <c r="P31" s="37">
        <v>0</v>
      </c>
      <c r="Q31" s="37">
        <v>2</v>
      </c>
      <c r="R31" s="3">
        <v>0.9</v>
      </c>
      <c r="S31" s="17">
        <f t="shared" si="20"/>
        <v>73</v>
      </c>
      <c r="T31" s="36">
        <v>110</v>
      </c>
      <c r="U31" s="35">
        <v>0</v>
      </c>
      <c r="V31" s="17">
        <f t="shared" si="22"/>
        <v>40</v>
      </c>
      <c r="W31" s="35">
        <v>120</v>
      </c>
      <c r="X31" s="35">
        <v>0</v>
      </c>
      <c r="Y31" s="21">
        <f t="shared" si="23"/>
        <v>80</v>
      </c>
      <c r="Z31" s="73">
        <v>0.06015046296296297</v>
      </c>
      <c r="AA31" s="35">
        <v>11</v>
      </c>
      <c r="AB31" s="74">
        <f t="shared" si="21"/>
        <v>102</v>
      </c>
    </row>
    <row r="32" spans="1:28" s="5" customFormat="1" ht="12.75">
      <c r="A32" s="1">
        <v>11</v>
      </c>
      <c r="B32" s="8" t="s">
        <v>47</v>
      </c>
      <c r="C32" s="1" t="s">
        <v>52</v>
      </c>
      <c r="D32" s="39"/>
      <c r="E32" s="34">
        <f t="shared" si="16"/>
        <v>419.5811965811966</v>
      </c>
      <c r="F32" s="6">
        <v>48</v>
      </c>
      <c r="G32" s="15">
        <f t="shared" si="17"/>
        <v>48</v>
      </c>
      <c r="H32" s="14">
        <v>8</v>
      </c>
      <c r="I32" s="15">
        <f t="shared" si="18"/>
        <v>40</v>
      </c>
      <c r="J32" s="14">
        <v>105</v>
      </c>
      <c r="K32" s="6">
        <v>0</v>
      </c>
      <c r="L32" s="6">
        <v>2</v>
      </c>
      <c r="M32" s="16">
        <v>0.9</v>
      </c>
      <c r="N32" s="17">
        <f t="shared" si="19"/>
        <v>72.6923076923077</v>
      </c>
      <c r="O32" s="18">
        <v>80</v>
      </c>
      <c r="P32" s="18">
        <v>0</v>
      </c>
      <c r="Q32" s="18">
        <v>0</v>
      </c>
      <c r="R32" s="16">
        <v>1</v>
      </c>
      <c r="S32" s="17">
        <f t="shared" si="20"/>
        <v>88.88888888888889</v>
      </c>
      <c r="T32" s="14">
        <v>130</v>
      </c>
      <c r="U32" s="6">
        <v>8</v>
      </c>
      <c r="V32" s="17">
        <f t="shared" si="22"/>
        <v>0</v>
      </c>
      <c r="W32" s="6">
        <v>90</v>
      </c>
      <c r="X32" s="6">
        <v>2</v>
      </c>
      <c r="Y32" s="21">
        <f t="shared" si="23"/>
        <v>46</v>
      </c>
      <c r="Z32" s="73">
        <v>0.05230324074074074</v>
      </c>
      <c r="AA32" s="6">
        <v>11</v>
      </c>
      <c r="AB32" s="74">
        <f t="shared" si="21"/>
        <v>124</v>
      </c>
    </row>
    <row r="33" spans="1:28" s="5" customFormat="1" ht="12.75">
      <c r="A33" s="1">
        <v>12</v>
      </c>
      <c r="B33" s="5" t="s">
        <v>38</v>
      </c>
      <c r="C33" s="1" t="s">
        <v>52</v>
      </c>
      <c r="D33" s="33"/>
      <c r="E33" s="34">
        <f t="shared" si="16"/>
        <v>385.8205128205128</v>
      </c>
      <c r="F33" s="35">
        <v>68</v>
      </c>
      <c r="G33" s="13">
        <f t="shared" si="17"/>
        <v>68</v>
      </c>
      <c r="H33" s="36">
        <v>3</v>
      </c>
      <c r="I33" s="13">
        <f t="shared" si="18"/>
        <v>15</v>
      </c>
      <c r="J33" s="36">
        <v>86</v>
      </c>
      <c r="K33" s="35">
        <v>0</v>
      </c>
      <c r="L33" s="35">
        <v>0</v>
      </c>
      <c r="M33" s="3">
        <v>1</v>
      </c>
      <c r="N33" s="17">
        <f t="shared" si="19"/>
        <v>66.15384615384615</v>
      </c>
      <c r="O33" s="37">
        <v>69</v>
      </c>
      <c r="P33" s="37">
        <v>0</v>
      </c>
      <c r="Q33" s="37">
        <v>0</v>
      </c>
      <c r="R33" s="3">
        <v>1</v>
      </c>
      <c r="S33" s="17">
        <f t="shared" si="20"/>
        <v>76.66666666666667</v>
      </c>
      <c r="T33" s="36">
        <v>110</v>
      </c>
      <c r="U33" s="35">
        <v>1</v>
      </c>
      <c r="V33" s="17">
        <f t="shared" si="22"/>
        <v>38</v>
      </c>
      <c r="W33" s="35">
        <v>100</v>
      </c>
      <c r="X33" s="35">
        <v>1</v>
      </c>
      <c r="Y33" s="21">
        <f t="shared" si="23"/>
        <v>58</v>
      </c>
      <c r="Z33" s="73">
        <v>0.0731712962962963</v>
      </c>
      <c r="AA33" s="35">
        <v>11</v>
      </c>
      <c r="AB33" s="74">
        <f t="shared" si="21"/>
        <v>64</v>
      </c>
    </row>
    <row r="34" spans="1:28" s="5" customFormat="1" ht="12.75">
      <c r="A34" s="1">
        <v>13</v>
      </c>
      <c r="B34" s="5" t="s">
        <v>68</v>
      </c>
      <c r="C34" s="1" t="s">
        <v>52</v>
      </c>
      <c r="D34" s="39"/>
      <c r="E34" s="34">
        <f t="shared" si="16"/>
        <v>380.47863247863245</v>
      </c>
      <c r="F34" s="6">
        <v>45</v>
      </c>
      <c r="G34" s="15">
        <f t="shared" si="17"/>
        <v>45</v>
      </c>
      <c r="H34" s="14">
        <v>7</v>
      </c>
      <c r="I34" s="15">
        <f t="shared" si="18"/>
        <v>35</v>
      </c>
      <c r="J34" s="14">
        <v>88</v>
      </c>
      <c r="K34" s="6">
        <v>0</v>
      </c>
      <c r="L34" s="6">
        <v>1</v>
      </c>
      <c r="M34" s="16">
        <v>0.9</v>
      </c>
      <c r="N34" s="17">
        <f t="shared" si="19"/>
        <v>60.92307692307693</v>
      </c>
      <c r="O34" s="18">
        <v>77</v>
      </c>
      <c r="P34" s="18">
        <v>0</v>
      </c>
      <c r="Q34" s="18">
        <v>0</v>
      </c>
      <c r="R34" s="16">
        <v>1</v>
      </c>
      <c r="S34" s="17">
        <f t="shared" si="20"/>
        <v>85.55555555555556</v>
      </c>
      <c r="T34" s="14">
        <v>90</v>
      </c>
      <c r="U34" s="6">
        <v>2</v>
      </c>
      <c r="V34" s="17">
        <f t="shared" si="22"/>
        <v>16</v>
      </c>
      <c r="W34" s="6">
        <v>100</v>
      </c>
      <c r="X34" s="6">
        <v>3</v>
      </c>
      <c r="Y34" s="21">
        <f t="shared" si="23"/>
        <v>54</v>
      </c>
      <c r="Z34" s="73">
        <v>0.06620370370370371</v>
      </c>
      <c r="AA34" s="6">
        <v>11</v>
      </c>
      <c r="AB34" s="74">
        <f t="shared" si="21"/>
        <v>84</v>
      </c>
    </row>
    <row r="35" spans="1:28" s="5" customFormat="1" ht="12.75">
      <c r="A35" s="1">
        <v>14</v>
      </c>
      <c r="B35" s="5" t="s">
        <v>34</v>
      </c>
      <c r="C35" s="1" t="s">
        <v>52</v>
      </c>
      <c r="D35" s="39"/>
      <c r="E35" s="34">
        <f t="shared" si="16"/>
        <v>357.9230769230769</v>
      </c>
      <c r="F35" s="6">
        <v>66</v>
      </c>
      <c r="G35" s="15">
        <f t="shared" si="17"/>
        <v>66</v>
      </c>
      <c r="H35" s="14">
        <v>9</v>
      </c>
      <c r="I35" s="15">
        <f t="shared" si="18"/>
        <v>45</v>
      </c>
      <c r="J35" s="14">
        <v>103</v>
      </c>
      <c r="K35" s="6">
        <v>1</v>
      </c>
      <c r="L35" s="6">
        <v>2</v>
      </c>
      <c r="M35" s="16">
        <v>0.9</v>
      </c>
      <c r="N35" s="17">
        <f t="shared" si="19"/>
        <v>69.92307692307692</v>
      </c>
      <c r="O35" s="18">
        <v>81</v>
      </c>
      <c r="P35" s="18">
        <v>2</v>
      </c>
      <c r="Q35" s="18">
        <v>1</v>
      </c>
      <c r="R35" s="16">
        <v>0.9</v>
      </c>
      <c r="S35" s="17">
        <f t="shared" si="20"/>
        <v>77</v>
      </c>
      <c r="T35" s="14">
        <v>150</v>
      </c>
      <c r="U35" s="6">
        <v>12</v>
      </c>
      <c r="V35" s="17">
        <f t="shared" si="22"/>
        <v>0</v>
      </c>
      <c r="W35" s="6">
        <v>140</v>
      </c>
      <c r="X35" s="6">
        <v>0</v>
      </c>
      <c r="Y35" s="21">
        <f t="shared" si="23"/>
        <v>100</v>
      </c>
      <c r="Z35" s="73">
        <v>0</v>
      </c>
      <c r="AA35" s="6">
        <v>0</v>
      </c>
      <c r="AB35" s="74">
        <f t="shared" si="21"/>
        <v>0</v>
      </c>
    </row>
    <row r="36" spans="1:28" s="5" customFormat="1" ht="12.75">
      <c r="A36" s="1">
        <v>15</v>
      </c>
      <c r="B36" t="s">
        <v>32</v>
      </c>
      <c r="C36" s="1" t="s">
        <v>52</v>
      </c>
      <c r="D36" s="39"/>
      <c r="E36" s="34">
        <f t="shared" si="16"/>
        <v>332.84615384615387</v>
      </c>
      <c r="F36" s="6">
        <v>19</v>
      </c>
      <c r="G36" s="15">
        <f t="shared" si="17"/>
        <v>19</v>
      </c>
      <c r="H36" s="14">
        <v>7</v>
      </c>
      <c r="I36" s="15">
        <f t="shared" si="18"/>
        <v>35</v>
      </c>
      <c r="J36" s="14">
        <v>87</v>
      </c>
      <c r="K36" s="6">
        <v>1</v>
      </c>
      <c r="L36" s="6">
        <v>0</v>
      </c>
      <c r="M36" s="16">
        <v>0.9</v>
      </c>
      <c r="N36" s="17">
        <f t="shared" si="19"/>
        <v>58.84615384615385</v>
      </c>
      <c r="O36" s="18">
        <v>70</v>
      </c>
      <c r="P36" s="18">
        <v>1</v>
      </c>
      <c r="Q36" s="18">
        <v>0</v>
      </c>
      <c r="R36" s="16">
        <v>0.9</v>
      </c>
      <c r="S36" s="17">
        <f t="shared" si="20"/>
        <v>68</v>
      </c>
      <c r="T36" s="14">
        <v>100</v>
      </c>
      <c r="U36" s="6">
        <v>9</v>
      </c>
      <c r="V36" s="17">
        <f t="shared" si="22"/>
        <v>0</v>
      </c>
      <c r="W36" s="6">
        <v>110</v>
      </c>
      <c r="X36" s="6">
        <v>1</v>
      </c>
      <c r="Y36" s="21">
        <f t="shared" si="23"/>
        <v>68</v>
      </c>
      <c r="Z36" s="73">
        <v>0.06620370370370371</v>
      </c>
      <c r="AA36" s="6">
        <v>11</v>
      </c>
      <c r="AB36" s="74">
        <f t="shared" si="21"/>
        <v>84</v>
      </c>
    </row>
    <row r="37" spans="1:28" s="5" customFormat="1" ht="12.75">
      <c r="A37" s="1">
        <v>16</v>
      </c>
      <c r="B37" s="8" t="s">
        <v>65</v>
      </c>
      <c r="C37" s="1" t="s">
        <v>52</v>
      </c>
      <c r="D37" s="33"/>
      <c r="E37" s="34">
        <f t="shared" si="16"/>
        <v>322.7692307692308</v>
      </c>
      <c r="F37" s="35">
        <v>79</v>
      </c>
      <c r="G37" s="13">
        <f t="shared" si="17"/>
        <v>79</v>
      </c>
      <c r="H37" s="36">
        <v>4</v>
      </c>
      <c r="I37" s="13">
        <f t="shared" si="18"/>
        <v>20</v>
      </c>
      <c r="J37" s="36">
        <v>58</v>
      </c>
      <c r="K37" s="35">
        <v>1</v>
      </c>
      <c r="L37" s="35">
        <v>0</v>
      </c>
      <c r="M37" s="3">
        <v>0.9</v>
      </c>
      <c r="N37" s="17">
        <f t="shared" si="19"/>
        <v>38.769230769230774</v>
      </c>
      <c r="O37" s="37">
        <v>33</v>
      </c>
      <c r="P37" s="37">
        <v>0</v>
      </c>
      <c r="Q37" s="37">
        <v>2</v>
      </c>
      <c r="R37" s="3">
        <v>0.9</v>
      </c>
      <c r="S37" s="17">
        <f t="shared" si="20"/>
        <v>33</v>
      </c>
      <c r="T37" s="36">
        <v>90</v>
      </c>
      <c r="U37" s="35">
        <v>4</v>
      </c>
      <c r="V37" s="17">
        <f t="shared" si="22"/>
        <v>12</v>
      </c>
      <c r="W37" s="35">
        <v>80</v>
      </c>
      <c r="X37" s="35">
        <v>0</v>
      </c>
      <c r="Y37" s="21">
        <f t="shared" si="23"/>
        <v>40</v>
      </c>
      <c r="Z37" s="73">
        <v>0.060798611111111116</v>
      </c>
      <c r="AA37" s="35">
        <v>11</v>
      </c>
      <c r="AB37" s="74">
        <f t="shared" si="21"/>
        <v>100</v>
      </c>
    </row>
    <row r="38" spans="1:28" s="5" customFormat="1" ht="12.75">
      <c r="A38" s="1">
        <v>17</v>
      </c>
      <c r="B38" s="8" t="s">
        <v>70</v>
      </c>
      <c r="C38" s="1" t="s">
        <v>52</v>
      </c>
      <c r="D38" s="33"/>
      <c r="E38" s="34">
        <f t="shared" si="16"/>
        <v>313.1794871794872</v>
      </c>
      <c r="F38" s="6">
        <v>65</v>
      </c>
      <c r="G38" s="15">
        <f t="shared" si="17"/>
        <v>65</v>
      </c>
      <c r="H38" s="14">
        <v>5</v>
      </c>
      <c r="I38" s="15">
        <f t="shared" si="18"/>
        <v>25</v>
      </c>
      <c r="J38" s="14">
        <v>50</v>
      </c>
      <c r="K38" s="6">
        <v>2</v>
      </c>
      <c r="L38" s="6">
        <v>0</v>
      </c>
      <c r="M38" s="16">
        <v>0.9</v>
      </c>
      <c r="N38" s="17">
        <f t="shared" si="19"/>
        <v>31.84615384615385</v>
      </c>
      <c r="O38" s="18">
        <v>30</v>
      </c>
      <c r="P38" s="18">
        <v>0</v>
      </c>
      <c r="Q38" s="18">
        <v>0</v>
      </c>
      <c r="R38" s="16">
        <v>1</v>
      </c>
      <c r="S38" s="17">
        <f t="shared" si="20"/>
        <v>33.33333333333333</v>
      </c>
      <c r="T38" s="14"/>
      <c r="U38" s="6"/>
      <c r="V38" s="17">
        <f t="shared" si="22"/>
        <v>0</v>
      </c>
      <c r="W38" s="6">
        <v>50</v>
      </c>
      <c r="X38" s="6">
        <v>3</v>
      </c>
      <c r="Y38" s="21">
        <f t="shared" si="23"/>
        <v>4</v>
      </c>
      <c r="Z38" s="73">
        <v>0.042256944444444444</v>
      </c>
      <c r="AA38" s="6">
        <v>11</v>
      </c>
      <c r="AB38" s="74">
        <f t="shared" si="21"/>
        <v>154</v>
      </c>
    </row>
    <row r="39" spans="1:28" s="5" customFormat="1" ht="12.75">
      <c r="A39" s="1">
        <v>18</v>
      </c>
      <c r="B39" s="8" t="s">
        <v>69</v>
      </c>
      <c r="C39" s="1" t="s">
        <v>52</v>
      </c>
      <c r="D39" s="33"/>
      <c r="E39" s="34">
        <f t="shared" si="16"/>
        <v>271.0769230769231</v>
      </c>
      <c r="F39" s="35">
        <v>37</v>
      </c>
      <c r="G39" s="13">
        <f t="shared" si="17"/>
        <v>37</v>
      </c>
      <c r="H39" s="36">
        <v>6</v>
      </c>
      <c r="I39" s="13">
        <f t="shared" si="18"/>
        <v>30</v>
      </c>
      <c r="J39" s="36">
        <v>70</v>
      </c>
      <c r="K39" s="35">
        <v>1</v>
      </c>
      <c r="L39" s="35">
        <v>1</v>
      </c>
      <c r="M39" s="3">
        <v>0.9</v>
      </c>
      <c r="N39" s="17">
        <f t="shared" si="19"/>
        <v>47.07692307692308</v>
      </c>
      <c r="O39" s="37">
        <v>65</v>
      </c>
      <c r="P39" s="37">
        <v>1</v>
      </c>
      <c r="Q39" s="37">
        <v>1</v>
      </c>
      <c r="R39" s="3">
        <v>0.9</v>
      </c>
      <c r="S39" s="17">
        <f t="shared" si="20"/>
        <v>63</v>
      </c>
      <c r="T39" s="36">
        <v>80</v>
      </c>
      <c r="U39" s="35">
        <v>9</v>
      </c>
      <c r="V39" s="17">
        <f t="shared" si="22"/>
        <v>0</v>
      </c>
      <c r="W39" s="35">
        <v>70</v>
      </c>
      <c r="X39" s="35">
        <v>1</v>
      </c>
      <c r="Y39" s="21">
        <f t="shared" si="23"/>
        <v>28</v>
      </c>
      <c r="Z39" s="73">
        <v>0.07271990740740741</v>
      </c>
      <c r="AA39" s="35">
        <v>11</v>
      </c>
      <c r="AB39" s="74">
        <f t="shared" si="21"/>
        <v>66</v>
      </c>
    </row>
    <row r="40" spans="1:28" s="5" customFormat="1" ht="12.75">
      <c r="A40" s="1">
        <v>19</v>
      </c>
      <c r="B40" s="5" t="s">
        <v>49</v>
      </c>
      <c r="C40" s="1" t="s">
        <v>52</v>
      </c>
      <c r="D40" s="39"/>
      <c r="E40" s="34">
        <f t="shared" si="16"/>
        <v>268.1538461538462</v>
      </c>
      <c r="F40" s="6">
        <v>39</v>
      </c>
      <c r="G40" s="15">
        <f t="shared" si="17"/>
        <v>39</v>
      </c>
      <c r="H40" s="14">
        <v>7</v>
      </c>
      <c r="I40" s="15">
        <f t="shared" si="18"/>
        <v>35</v>
      </c>
      <c r="J40" s="14">
        <v>71</v>
      </c>
      <c r="K40" s="6">
        <v>0</v>
      </c>
      <c r="L40" s="6">
        <v>1</v>
      </c>
      <c r="M40" s="16">
        <v>0.9</v>
      </c>
      <c r="N40" s="17">
        <f t="shared" si="19"/>
        <v>49.15384615384615</v>
      </c>
      <c r="O40" s="18">
        <v>55</v>
      </c>
      <c r="P40" s="18">
        <v>0</v>
      </c>
      <c r="Q40" s="18">
        <v>1</v>
      </c>
      <c r="R40" s="16">
        <v>0.9</v>
      </c>
      <c r="S40" s="17">
        <f t="shared" si="20"/>
        <v>55.00000000000001</v>
      </c>
      <c r="T40" s="14">
        <v>100</v>
      </c>
      <c r="U40" s="6">
        <v>1</v>
      </c>
      <c r="V40" s="17">
        <f t="shared" si="22"/>
        <v>28</v>
      </c>
      <c r="W40" s="6">
        <v>110</v>
      </c>
      <c r="X40" s="6">
        <v>4</v>
      </c>
      <c r="Y40" s="21">
        <f t="shared" si="23"/>
        <v>62</v>
      </c>
      <c r="Z40" s="73">
        <v>0.13819444444444443</v>
      </c>
      <c r="AA40" s="6">
        <v>6</v>
      </c>
      <c r="AB40" s="74">
        <f t="shared" si="21"/>
        <v>0</v>
      </c>
    </row>
    <row r="41" spans="1:28" s="5" customFormat="1" ht="12.75">
      <c r="A41" s="1">
        <v>20</v>
      </c>
      <c r="B41" s="8" t="s">
        <v>63</v>
      </c>
      <c r="C41" s="1" t="s">
        <v>52</v>
      </c>
      <c r="D41" s="33"/>
      <c r="E41" s="34">
        <f t="shared" si="16"/>
        <v>264.7264957264957</v>
      </c>
      <c r="F41" s="35">
        <v>47</v>
      </c>
      <c r="G41" s="13">
        <f t="shared" si="17"/>
        <v>47</v>
      </c>
      <c r="H41" s="36">
        <v>4</v>
      </c>
      <c r="I41" s="13">
        <f t="shared" si="18"/>
        <v>20</v>
      </c>
      <c r="J41" s="36">
        <v>70</v>
      </c>
      <c r="K41" s="35">
        <v>2</v>
      </c>
      <c r="L41" s="35">
        <v>2</v>
      </c>
      <c r="M41" s="3">
        <v>0.8</v>
      </c>
      <c r="N41" s="17">
        <f t="shared" si="19"/>
        <v>40.61538461538461</v>
      </c>
      <c r="O41" s="37">
        <v>50</v>
      </c>
      <c r="P41" s="37">
        <v>3</v>
      </c>
      <c r="Q41" s="37">
        <v>0</v>
      </c>
      <c r="R41" s="3">
        <v>0.8</v>
      </c>
      <c r="S41" s="17">
        <f t="shared" si="20"/>
        <v>39.111111111111114</v>
      </c>
      <c r="T41" s="36">
        <v>80</v>
      </c>
      <c r="U41" s="35">
        <v>6</v>
      </c>
      <c r="V41" s="17">
        <f t="shared" si="22"/>
        <v>0</v>
      </c>
      <c r="W41" s="35">
        <v>70</v>
      </c>
      <c r="X41" s="35">
        <v>5</v>
      </c>
      <c r="Y41" s="21">
        <f t="shared" si="23"/>
        <v>20</v>
      </c>
      <c r="Z41" s="73">
        <v>0.06163194444444445</v>
      </c>
      <c r="AA41" s="35">
        <v>11</v>
      </c>
      <c r="AB41" s="74">
        <f t="shared" si="21"/>
        <v>98</v>
      </c>
    </row>
    <row r="42" spans="1:28" s="5" customFormat="1" ht="12.75">
      <c r="A42" s="1">
        <v>21</v>
      </c>
      <c r="B42" s="8" t="s">
        <v>46</v>
      </c>
      <c r="C42" s="1" t="s">
        <v>52</v>
      </c>
      <c r="D42" s="39"/>
      <c r="E42" s="34">
        <f t="shared" si="16"/>
        <v>261.3076923076923</v>
      </c>
      <c r="F42" s="6">
        <v>55</v>
      </c>
      <c r="G42" s="13">
        <f t="shared" si="17"/>
        <v>55</v>
      </c>
      <c r="H42" s="14">
        <v>5</v>
      </c>
      <c r="I42" s="13">
        <f t="shared" si="18"/>
        <v>25</v>
      </c>
      <c r="J42" s="14">
        <v>70</v>
      </c>
      <c r="K42" s="6">
        <v>3</v>
      </c>
      <c r="L42" s="6">
        <v>0</v>
      </c>
      <c r="M42" s="16">
        <v>0.9</v>
      </c>
      <c r="N42" s="17">
        <f t="shared" si="19"/>
        <v>44.307692307692314</v>
      </c>
      <c r="O42" s="18">
        <v>55</v>
      </c>
      <c r="P42" s="18">
        <v>1</v>
      </c>
      <c r="Q42" s="18">
        <v>0</v>
      </c>
      <c r="R42" s="16">
        <v>0.9</v>
      </c>
      <c r="S42" s="17">
        <f t="shared" si="20"/>
        <v>53.00000000000001</v>
      </c>
      <c r="T42" s="14">
        <v>100</v>
      </c>
      <c r="U42" s="6">
        <v>7</v>
      </c>
      <c r="V42" s="17">
        <f t="shared" si="22"/>
        <v>0</v>
      </c>
      <c r="W42" s="6">
        <v>90</v>
      </c>
      <c r="X42" s="6">
        <v>3</v>
      </c>
      <c r="Y42" s="21">
        <f t="shared" si="23"/>
        <v>44</v>
      </c>
      <c r="Z42" s="73">
        <v>0.08172453703703704</v>
      </c>
      <c r="AA42" s="6">
        <v>11</v>
      </c>
      <c r="AB42" s="74">
        <f t="shared" si="21"/>
        <v>40</v>
      </c>
    </row>
    <row r="43" spans="1:28" s="5" customFormat="1" ht="12.75">
      <c r="A43" s="1">
        <v>22</v>
      </c>
      <c r="B43" s="5" t="s">
        <v>33</v>
      </c>
      <c r="C43" s="1" t="s">
        <v>52</v>
      </c>
      <c r="D43" s="39"/>
      <c r="E43" s="34">
        <f t="shared" si="16"/>
        <v>137</v>
      </c>
      <c r="F43" s="6">
        <v>15</v>
      </c>
      <c r="G43" s="15">
        <f t="shared" si="17"/>
        <v>15</v>
      </c>
      <c r="H43" s="14"/>
      <c r="I43" s="15">
        <f t="shared" si="18"/>
        <v>0</v>
      </c>
      <c r="J43" s="14"/>
      <c r="K43" s="6"/>
      <c r="L43" s="6"/>
      <c r="M43" s="16"/>
      <c r="N43" s="17">
        <f t="shared" si="19"/>
        <v>0</v>
      </c>
      <c r="O43" s="18"/>
      <c r="P43" s="18"/>
      <c r="Q43" s="18"/>
      <c r="R43" s="16"/>
      <c r="S43" s="17">
        <f t="shared" si="20"/>
        <v>0</v>
      </c>
      <c r="T43" s="14">
        <v>80</v>
      </c>
      <c r="U43" s="6">
        <v>1</v>
      </c>
      <c r="V43" s="17">
        <f t="shared" si="22"/>
        <v>8</v>
      </c>
      <c r="W43" s="6">
        <v>70</v>
      </c>
      <c r="X43" s="6">
        <v>0</v>
      </c>
      <c r="Y43" s="21">
        <f t="shared" si="23"/>
        <v>30</v>
      </c>
      <c r="Z43" s="73">
        <v>0.06633101851851851</v>
      </c>
      <c r="AA43" s="6">
        <v>11</v>
      </c>
      <c r="AB43" s="74">
        <f t="shared" si="21"/>
        <v>84</v>
      </c>
    </row>
    <row r="44" spans="1:28" s="5" customFormat="1" ht="12.75">
      <c r="A44" s="1">
        <v>23</v>
      </c>
      <c r="B44" s="8" t="s">
        <v>64</v>
      </c>
      <c r="C44" s="1" t="s">
        <v>52</v>
      </c>
      <c r="D44" s="33"/>
      <c r="E44" s="34">
        <f t="shared" si="16"/>
        <v>70</v>
      </c>
      <c r="F44" s="35">
        <v>70</v>
      </c>
      <c r="G44" s="13">
        <f t="shared" si="17"/>
        <v>70</v>
      </c>
      <c r="H44" s="36"/>
      <c r="I44" s="13">
        <f t="shared" si="18"/>
        <v>0</v>
      </c>
      <c r="J44" s="36"/>
      <c r="K44" s="35"/>
      <c r="L44" s="35"/>
      <c r="M44" s="3"/>
      <c r="N44" s="17">
        <f t="shared" si="19"/>
        <v>0</v>
      </c>
      <c r="O44" s="37"/>
      <c r="P44" s="37"/>
      <c r="Q44" s="37"/>
      <c r="R44" s="3"/>
      <c r="S44" s="17">
        <f t="shared" si="20"/>
        <v>0</v>
      </c>
      <c r="T44" s="36"/>
      <c r="U44" s="35"/>
      <c r="V44" s="17">
        <f t="shared" si="22"/>
        <v>0</v>
      </c>
      <c r="W44" s="35"/>
      <c r="X44" s="35"/>
      <c r="Y44" s="21">
        <f t="shared" si="23"/>
        <v>0</v>
      </c>
      <c r="Z44" s="73">
        <v>0.13958333333333334</v>
      </c>
      <c r="AA44" s="35">
        <v>6</v>
      </c>
      <c r="AB44" s="74">
        <f t="shared" si="21"/>
        <v>0</v>
      </c>
    </row>
    <row r="45" spans="1:28" s="5" customFormat="1" ht="13.5" thickBot="1">
      <c r="A45" s="2">
        <v>24</v>
      </c>
      <c r="B45" s="86" t="s">
        <v>28</v>
      </c>
      <c r="C45" s="2" t="s">
        <v>52</v>
      </c>
      <c r="D45" s="40"/>
      <c r="E45" s="85">
        <f t="shared" si="16"/>
        <v>0</v>
      </c>
      <c r="F45" s="23"/>
      <c r="G45" s="22">
        <f t="shared" si="17"/>
        <v>0</v>
      </c>
      <c r="H45" s="24"/>
      <c r="I45" s="22">
        <f t="shared" si="18"/>
        <v>0</v>
      </c>
      <c r="J45" s="24"/>
      <c r="K45" s="23"/>
      <c r="L45" s="23"/>
      <c r="M45" s="25"/>
      <c r="N45" s="11">
        <f t="shared" si="19"/>
        <v>0</v>
      </c>
      <c r="O45" s="26"/>
      <c r="P45" s="26"/>
      <c r="Q45" s="26"/>
      <c r="R45" s="25"/>
      <c r="S45" s="11">
        <f t="shared" si="20"/>
        <v>0</v>
      </c>
      <c r="T45" s="24"/>
      <c r="U45" s="23"/>
      <c r="V45" s="11">
        <f t="shared" si="22"/>
        <v>0</v>
      </c>
      <c r="W45" s="23"/>
      <c r="X45" s="23"/>
      <c r="Y45" s="11">
        <f t="shared" si="23"/>
        <v>0</v>
      </c>
      <c r="Z45" s="60">
        <v>0.03314814814814815</v>
      </c>
      <c r="AA45" s="23">
        <v>2</v>
      </c>
      <c r="AB45" s="61">
        <f t="shared" si="21"/>
        <v>0</v>
      </c>
    </row>
    <row r="47" spans="1:26" ht="12.75">
      <c r="A47" s="45" t="s">
        <v>23</v>
      </c>
      <c r="V47" s="46" t="s">
        <v>27</v>
      </c>
      <c r="Z47" s="47" t="s">
        <v>78</v>
      </c>
    </row>
    <row r="48" spans="1:26" ht="12.75">
      <c r="A48" s="42" t="s">
        <v>53</v>
      </c>
      <c r="V48" s="83"/>
      <c r="Z48" s="47" t="s">
        <v>58</v>
      </c>
    </row>
    <row r="49" spans="1:26" ht="12.75">
      <c r="A49" s="42" t="s">
        <v>54</v>
      </c>
      <c r="V49" s="83"/>
      <c r="Z49" s="47"/>
    </row>
    <row r="50" spans="1:26" ht="12.75">
      <c r="A50" s="42" t="s">
        <v>55</v>
      </c>
      <c r="J50" s="83"/>
      <c r="Z50" s="47"/>
    </row>
    <row r="51" spans="1:26" ht="12.75">
      <c r="A51" s="42" t="s">
        <v>56</v>
      </c>
      <c r="J51" s="83"/>
      <c r="Z51" s="47"/>
    </row>
    <row r="52" spans="1:26" ht="12.75">
      <c r="A52" s="42" t="s">
        <v>88</v>
      </c>
      <c r="J52" s="83"/>
      <c r="Z52" s="47"/>
    </row>
    <row r="53" spans="1:26" ht="12.75">
      <c r="A53" s="42" t="s">
        <v>57</v>
      </c>
      <c r="Z53" s="47"/>
    </row>
    <row r="56" spans="2:5" ht="12.75">
      <c r="B56" s="8"/>
      <c r="E56" s="8"/>
    </row>
    <row r="57" spans="2:5" ht="12.75">
      <c r="B57" s="5"/>
      <c r="E57" s="5"/>
    </row>
    <row r="58" spans="1:26" ht="12.75">
      <c r="A58" s="42"/>
      <c r="B58" s="5"/>
      <c r="E58" s="5"/>
      <c r="Z58" s="47"/>
    </row>
    <row r="59" spans="1:26" ht="12.75">
      <c r="A59" s="42"/>
      <c r="B59"/>
      <c r="E59"/>
      <c r="Z59" s="47"/>
    </row>
    <row r="60" spans="1:26" ht="12.75">
      <c r="A60" s="42"/>
      <c r="B60" s="5"/>
      <c r="E60" s="5"/>
      <c r="Z60" s="47"/>
    </row>
    <row r="61" spans="1:26" ht="12.75">
      <c r="A61" s="42"/>
      <c r="B61" s="8"/>
      <c r="Z61" s="47"/>
    </row>
    <row r="62" spans="1:26" ht="12.75">
      <c r="A62" s="42"/>
      <c r="B62" s="8"/>
      <c r="Z62" s="47"/>
    </row>
    <row r="63" spans="1:26" ht="12.75">
      <c r="A63" s="42"/>
      <c r="B63" s="4"/>
      <c r="Z63" s="47"/>
    </row>
    <row r="64" spans="1:26" ht="12.75">
      <c r="A64" s="42"/>
      <c r="B64" s="5"/>
      <c r="Z64" s="47"/>
    </row>
    <row r="65" spans="1:26" ht="12.75">
      <c r="A65" s="42"/>
      <c r="B65"/>
      <c r="Z65" s="47"/>
    </row>
    <row r="66" spans="1:26" ht="12.75">
      <c r="A66" s="42"/>
      <c r="B66" s="5"/>
      <c r="Z66" s="47"/>
    </row>
    <row r="67" spans="1:26" ht="12.75">
      <c r="A67" s="42"/>
      <c r="B67" s="5"/>
      <c r="Z67" s="47"/>
    </row>
    <row r="68" spans="1:26" ht="12.75">
      <c r="A68" s="42"/>
      <c r="B68" s="5"/>
      <c r="Z68" s="47"/>
    </row>
    <row r="69" spans="1:26" ht="12.75">
      <c r="A69" s="42"/>
      <c r="B69" s="5"/>
      <c r="Z69" s="47"/>
    </row>
    <row r="70" spans="1:26" ht="12.75">
      <c r="A70" s="42"/>
      <c r="Z70" s="47"/>
    </row>
    <row r="71" spans="1:26" ht="12.75">
      <c r="A71" s="42"/>
      <c r="Z71" s="47"/>
    </row>
    <row r="72" spans="1:26" ht="12.75">
      <c r="A72" s="42"/>
      <c r="Z72" s="47"/>
    </row>
    <row r="73" spans="1:26" ht="12.75">
      <c r="A73" s="42"/>
      <c r="Z73" s="47"/>
    </row>
    <row r="74" spans="1:26" ht="12.75">
      <c r="A74" s="42"/>
      <c r="Z74" s="47"/>
    </row>
    <row r="75" spans="1:26" ht="12.75">
      <c r="A75" s="42"/>
      <c r="Z75" s="47"/>
    </row>
    <row r="76" spans="1:26" ht="12.75">
      <c r="A76" s="42"/>
      <c r="Z76" s="47"/>
    </row>
    <row r="77" spans="1:26" ht="12.75">
      <c r="A77" s="42"/>
      <c r="B77" s="4"/>
      <c r="Z77" s="47"/>
    </row>
    <row r="78" spans="1:26" ht="12.75">
      <c r="A78" s="42"/>
      <c r="Z78" s="47"/>
    </row>
    <row r="79" spans="1:26" ht="12.75">
      <c r="A79" s="42"/>
      <c r="Z79" s="47"/>
    </row>
    <row r="80" ht="12.75">
      <c r="Z80" s="47"/>
    </row>
    <row r="81" ht="12.75">
      <c r="Z81" s="47"/>
    </row>
    <row r="82" ht="12.75">
      <c r="Z82" s="47"/>
    </row>
    <row r="83" ht="12.75">
      <c r="Z83" s="47"/>
    </row>
    <row r="84" ht="12.75">
      <c r="Z84" s="47"/>
    </row>
    <row r="85" ht="12.75">
      <c r="Z85" s="47"/>
    </row>
    <row r="86" ht="12.75">
      <c r="Z86" s="47"/>
    </row>
    <row r="87" ht="12.75">
      <c r="Z87" s="47"/>
    </row>
    <row r="88" spans="1:26" ht="12.75">
      <c r="A88" s="42"/>
      <c r="B88" s="19"/>
      <c r="Z88" s="47"/>
    </row>
    <row r="89" spans="1:26" ht="12.75">
      <c r="A89" s="42"/>
      <c r="B89" s="19"/>
      <c r="Z89" s="47"/>
    </row>
    <row r="90" spans="1:26" ht="12.75">
      <c r="A90" s="42"/>
      <c r="B90" s="4"/>
      <c r="Z90" s="47"/>
    </row>
    <row r="91" spans="1:26" ht="12.75">
      <c r="A91" s="42"/>
      <c r="Z91" s="47"/>
    </row>
    <row r="92" spans="2:26" ht="12.75">
      <c r="B92" s="4"/>
      <c r="Z92" s="47"/>
    </row>
    <row r="93" spans="2:26" ht="12.75">
      <c r="B93" s="4"/>
      <c r="Z93" s="47"/>
    </row>
    <row r="94" spans="2:26" ht="12.75">
      <c r="B94" s="19"/>
      <c r="Z94" s="47"/>
    </row>
    <row r="95" ht="12.75">
      <c r="Z95" s="47"/>
    </row>
    <row r="96" spans="2:26" ht="12.75">
      <c r="B96" s="4"/>
      <c r="Z96" s="47"/>
    </row>
    <row r="97" ht="12.75">
      <c r="Z97" s="47"/>
    </row>
    <row r="98" spans="2:26" ht="12.75">
      <c r="B98" s="4"/>
      <c r="Z98" s="47"/>
    </row>
    <row r="99" spans="2:26" ht="12.75">
      <c r="B99" s="48"/>
      <c r="Z99" s="47"/>
    </row>
    <row r="100" ht="12.75">
      <c r="Z100" s="47"/>
    </row>
    <row r="101" ht="12.75">
      <c r="Z101" s="47"/>
    </row>
    <row r="102" ht="12.75">
      <c r="Z102" s="47"/>
    </row>
    <row r="103" spans="2:26" ht="12.75">
      <c r="B103" s="48"/>
      <c r="Z103" s="47"/>
    </row>
    <row r="104" spans="2:26" ht="12.75">
      <c r="B104" s="48"/>
      <c r="Z104" s="47"/>
    </row>
    <row r="105" spans="2:26" ht="12.75">
      <c r="B105" s="48"/>
      <c r="Z105" s="47"/>
    </row>
    <row r="106" spans="2:26" ht="12.75">
      <c r="B106" s="48"/>
      <c r="Z106" s="47"/>
    </row>
    <row r="107" spans="2:26" ht="12.75">
      <c r="B107" s="48"/>
      <c r="Z107" s="47"/>
    </row>
    <row r="108" spans="2:26" ht="12.75">
      <c r="B108" s="48"/>
      <c r="Z108" s="47"/>
    </row>
    <row r="109" spans="2:26" ht="12.75">
      <c r="B109" s="48"/>
      <c r="Z109" s="47"/>
    </row>
    <row r="110" spans="2:26" ht="12.75">
      <c r="B110" s="48"/>
      <c r="Z110" s="47"/>
    </row>
    <row r="111" spans="2:26" ht="12.75">
      <c r="B111" s="48"/>
      <c r="Z111" s="47"/>
    </row>
    <row r="112" spans="2:26" ht="12.75">
      <c r="B112" s="48"/>
      <c r="Z112" s="47"/>
    </row>
    <row r="113" spans="2:26" ht="12.75">
      <c r="B113" s="48"/>
      <c r="Z113" s="47"/>
    </row>
    <row r="114" spans="2:26" ht="12.75">
      <c r="B114" s="48"/>
      <c r="Z114" s="47"/>
    </row>
    <row r="115" spans="2:26" ht="12.75">
      <c r="B115" s="48"/>
      <c r="Z115" s="47"/>
    </row>
    <row r="116" spans="2:26" ht="12.75">
      <c r="B116" s="48"/>
      <c r="Z116" s="47"/>
    </row>
    <row r="117" spans="2:26" ht="12.75">
      <c r="B117" s="48"/>
      <c r="Z117" s="47"/>
    </row>
    <row r="118" ht="12.75">
      <c r="B118" s="48"/>
    </row>
    <row r="119" ht="12.75">
      <c r="B119" s="48"/>
    </row>
    <row r="120" ht="12.75">
      <c r="B120" s="48"/>
    </row>
    <row r="121" ht="12.75">
      <c r="B121" s="48"/>
    </row>
    <row r="122" ht="12.75">
      <c r="B122" s="48"/>
    </row>
    <row r="123" ht="12.75">
      <c r="B123" s="48"/>
    </row>
    <row r="124" ht="12.75">
      <c r="B124" s="48"/>
    </row>
    <row r="125" ht="12.75">
      <c r="B125" s="48"/>
    </row>
    <row r="126" ht="12.75">
      <c r="B126" s="48"/>
    </row>
    <row r="127" ht="12.75">
      <c r="B127" s="48"/>
    </row>
    <row r="128" ht="12.75">
      <c r="B128" s="48"/>
    </row>
    <row r="129" ht="12.75">
      <c r="B129" s="48"/>
    </row>
    <row r="130" ht="12.75">
      <c r="B130" s="48"/>
    </row>
    <row r="131" ht="12.75">
      <c r="B131" s="48"/>
    </row>
    <row r="132" ht="12.75">
      <c r="B132" s="48"/>
    </row>
    <row r="133" ht="12.75">
      <c r="B133" s="48"/>
    </row>
    <row r="134" ht="12.75">
      <c r="B134" s="48"/>
    </row>
    <row r="135" ht="12.75">
      <c r="B135" s="48"/>
    </row>
    <row r="136" ht="12.75">
      <c r="B136" s="48"/>
    </row>
    <row r="137" ht="12.75">
      <c r="B137" s="48"/>
    </row>
    <row r="138" ht="12.75">
      <c r="B138" s="48"/>
    </row>
    <row r="139" ht="12.75">
      <c r="B139" s="48"/>
    </row>
    <row r="140" ht="12.75">
      <c r="B140" s="48"/>
    </row>
    <row r="141" ht="12.75">
      <c r="B141" s="48"/>
    </row>
    <row r="142" ht="12.75">
      <c r="B142" s="48"/>
    </row>
    <row r="143" ht="12.75">
      <c r="B143" s="48"/>
    </row>
    <row r="144" ht="12.75">
      <c r="B144" s="48"/>
    </row>
    <row r="145" ht="12.75">
      <c r="B145" s="48"/>
    </row>
    <row r="146" ht="12.75">
      <c r="B146" s="48"/>
    </row>
    <row r="147" ht="12.75">
      <c r="B147" s="48"/>
    </row>
    <row r="148" ht="12.75">
      <c r="B148" s="48"/>
    </row>
    <row r="149" ht="12.75">
      <c r="B149" s="48"/>
    </row>
    <row r="150" ht="12.75">
      <c r="B150" s="48"/>
    </row>
    <row r="151" ht="12.75">
      <c r="B151" s="48"/>
    </row>
    <row r="152" ht="12.75">
      <c r="B152" s="48"/>
    </row>
    <row r="153" ht="12.75">
      <c r="B153" s="48"/>
    </row>
    <row r="154" ht="12.75">
      <c r="B154" s="48"/>
    </row>
    <row r="155" ht="12.75">
      <c r="B155" s="48"/>
    </row>
    <row r="156" ht="12.75">
      <c r="B156" s="48"/>
    </row>
    <row r="157" ht="12.75">
      <c r="B157" s="48"/>
    </row>
    <row r="158" ht="12.75">
      <c r="B158" s="48"/>
    </row>
    <row r="159" ht="12.75">
      <c r="B159" s="48"/>
    </row>
    <row r="160" ht="12.75">
      <c r="B160" s="48"/>
    </row>
    <row r="161" ht="12.75">
      <c r="B161" s="48"/>
    </row>
    <row r="162" ht="12.75">
      <c r="B162" s="48"/>
    </row>
    <row r="163" ht="12.75">
      <c r="B163" s="48"/>
    </row>
    <row r="164" ht="12.75">
      <c r="B164" s="48"/>
    </row>
    <row r="165" ht="12.75">
      <c r="B165" s="48"/>
    </row>
    <row r="166" ht="12.75">
      <c r="B166" s="48"/>
    </row>
    <row r="167" ht="12.75">
      <c r="B167" s="48"/>
    </row>
    <row r="168" ht="12.75">
      <c r="B168" s="48"/>
    </row>
    <row r="169" ht="12.75">
      <c r="B169" s="48"/>
    </row>
    <row r="170" ht="12.75">
      <c r="B170" s="48"/>
    </row>
    <row r="171" ht="12.75">
      <c r="B171" s="48"/>
    </row>
    <row r="172" ht="12.75">
      <c r="B172" s="48"/>
    </row>
    <row r="173" ht="12.75">
      <c r="B173" s="48"/>
    </row>
    <row r="174" ht="12.75">
      <c r="B174" s="48"/>
    </row>
    <row r="175" ht="12.75">
      <c r="B175" s="48"/>
    </row>
    <row r="176" ht="12.75">
      <c r="B176" s="48"/>
    </row>
    <row r="177" ht="12.75">
      <c r="B177" s="48"/>
    </row>
    <row r="178" ht="12.75">
      <c r="B178" s="48"/>
    </row>
    <row r="179" ht="12.75">
      <c r="B179" s="48"/>
    </row>
    <row r="180" ht="12.75">
      <c r="B180" s="48"/>
    </row>
    <row r="181" ht="12.75">
      <c r="B181" s="48"/>
    </row>
    <row r="182" ht="12.75">
      <c r="B182" s="48"/>
    </row>
  </sheetData>
  <sheetProtection/>
  <mergeCells count="38">
    <mergeCell ref="W3:W5"/>
    <mergeCell ref="X3:X5"/>
    <mergeCell ref="Y3:Y5"/>
    <mergeCell ref="Z3:AA3"/>
    <mergeCell ref="Z4:AA4"/>
    <mergeCell ref="S3:S5"/>
    <mergeCell ref="T3:T5"/>
    <mergeCell ref="U3:U5"/>
    <mergeCell ref="V3:V5"/>
    <mergeCell ref="O3:O5"/>
    <mergeCell ref="P3:P5"/>
    <mergeCell ref="Q3:Q5"/>
    <mergeCell ref="R3:R5"/>
    <mergeCell ref="L3:L5"/>
    <mergeCell ref="M3:M5"/>
    <mergeCell ref="N3:N5"/>
    <mergeCell ref="J2:N2"/>
    <mergeCell ref="J3:J5"/>
    <mergeCell ref="K3:K5"/>
    <mergeCell ref="J1:S1"/>
    <mergeCell ref="T1:Y1"/>
    <mergeCell ref="Z1:AB1"/>
    <mergeCell ref="Z2:AA2"/>
    <mergeCell ref="O2:S2"/>
    <mergeCell ref="T2:V2"/>
    <mergeCell ref="W2:Y2"/>
    <mergeCell ref="F1:G2"/>
    <mergeCell ref="F3:F5"/>
    <mergeCell ref="G3:G5"/>
    <mergeCell ref="H1:I2"/>
    <mergeCell ref="H3:H5"/>
    <mergeCell ref="I3:I5"/>
    <mergeCell ref="A1:A5"/>
    <mergeCell ref="D1:E2"/>
    <mergeCell ref="D3:D5"/>
    <mergeCell ref="E3:E5"/>
    <mergeCell ref="B1:B5"/>
    <mergeCell ref="C1:C5"/>
  </mergeCells>
  <printOptions horizontalCentered="1" verticalCentered="1"/>
  <pageMargins left="0.3937007874015748" right="0.3937007874015748" top="1.1811023622047245" bottom="0.984251968503937" header="0.5118110236220472" footer="0.5118110236220472"/>
  <pageSetup fitToHeight="1" fitToWidth="1" horizontalDpi="300" verticalDpi="300" orientation="landscape" paperSize="9" scale="67" r:id="rId1"/>
  <headerFooter alignWithMargins="0">
    <oddHeader>&amp;C&amp;"Arial,Félkövér"&amp;12"GYŐRÖK IMRE"
Nosztalgia Rádiótöbbtusa Emlékverseny 2012
&amp;"Arial,Normál"&amp;10Eger-Tardos, 2012. augusztus 24-25-26.
Egyéni végleges eredmények listája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6"/>
  <sheetViews>
    <sheetView zoomScalePageLayoutView="0" workbookViewId="0" topLeftCell="A1">
      <selection activeCell="A1" sqref="A1:A5"/>
    </sheetView>
  </sheetViews>
  <sheetFormatPr defaultColWidth="9.140625" defaultRowHeight="12.75"/>
  <cols>
    <col min="1" max="1" width="9.421875" style="43" customWidth="1"/>
    <col min="2" max="2" width="14.57421875" style="43" bestFit="1" customWidth="1"/>
    <col min="3" max="3" width="23.28125" style="27" bestFit="1" customWidth="1"/>
    <col min="4" max="4" width="9.421875" style="43" hidden="1" customWidth="1"/>
    <col min="5" max="5" width="8.7109375" style="27" customWidth="1"/>
    <col min="6" max="6" width="12.7109375" style="43" customWidth="1"/>
    <col min="7" max="7" width="3.8515625" style="27" bestFit="1" customWidth="1"/>
    <col min="8" max="8" width="4.8515625" style="27" bestFit="1" customWidth="1"/>
    <col min="9" max="9" width="6.421875" style="27" bestFit="1" customWidth="1"/>
    <col min="10" max="10" width="4.8515625" style="27" bestFit="1" customWidth="1"/>
    <col min="11" max="11" width="5.421875" style="27" bestFit="1" customWidth="1"/>
    <col min="12" max="12" width="4.7109375" style="27" bestFit="1" customWidth="1"/>
    <col min="13" max="13" width="6.57421875" style="27" bestFit="1" customWidth="1"/>
    <col min="14" max="14" width="6.8515625" style="27" bestFit="1" customWidth="1"/>
    <col min="15" max="15" width="5.57421875" style="44" customWidth="1"/>
    <col min="16" max="16" width="5.57421875" style="44" bestFit="1" customWidth="1"/>
    <col min="17" max="17" width="4.7109375" style="44" bestFit="1" customWidth="1"/>
    <col min="18" max="18" width="6.57421875" style="44" bestFit="1" customWidth="1"/>
    <col min="19" max="19" width="6.8515625" style="44" bestFit="1" customWidth="1"/>
    <col min="20" max="20" width="5.57421875" style="44" bestFit="1" customWidth="1"/>
    <col min="21" max="21" width="5.421875" style="27" bestFit="1" customWidth="1"/>
    <col min="22" max="22" width="4.7109375" style="27" bestFit="1" customWidth="1"/>
    <col min="23" max="23" width="5.57421875" style="27" bestFit="1" customWidth="1"/>
    <col min="24" max="24" width="5.421875" style="27" bestFit="1" customWidth="1"/>
    <col min="25" max="25" width="4.7109375" style="27" bestFit="1" customWidth="1"/>
    <col min="26" max="26" width="6.140625" style="27" bestFit="1" customWidth="1"/>
    <col min="27" max="27" width="11.8515625" style="27" customWidth="1"/>
    <col min="28" max="28" width="7.28125" style="27" customWidth="1"/>
    <col min="29" max="29" width="11.140625" style="27" customWidth="1"/>
    <col min="30" max="16384" width="9.140625" style="27" customWidth="1"/>
  </cols>
  <sheetData>
    <row r="1" spans="1:29" ht="12.75" customHeight="1">
      <c r="A1" s="119" t="s">
        <v>20</v>
      </c>
      <c r="B1" s="119" t="s">
        <v>6</v>
      </c>
      <c r="C1" s="119" t="s">
        <v>5</v>
      </c>
      <c r="D1" s="131" t="s">
        <v>25</v>
      </c>
      <c r="E1" s="122" t="s">
        <v>19</v>
      </c>
      <c r="F1" s="123"/>
      <c r="G1" s="134" t="s">
        <v>0</v>
      </c>
      <c r="H1" s="135"/>
      <c r="I1" s="142" t="s">
        <v>1</v>
      </c>
      <c r="J1" s="135"/>
      <c r="K1" s="146" t="s">
        <v>2</v>
      </c>
      <c r="L1" s="147"/>
      <c r="M1" s="147"/>
      <c r="N1" s="147"/>
      <c r="O1" s="147"/>
      <c r="P1" s="147"/>
      <c r="Q1" s="147"/>
      <c r="R1" s="147"/>
      <c r="S1" s="147"/>
      <c r="T1" s="148"/>
      <c r="U1" s="146" t="s">
        <v>3</v>
      </c>
      <c r="V1" s="147"/>
      <c r="W1" s="147"/>
      <c r="X1" s="147"/>
      <c r="Y1" s="147"/>
      <c r="Z1" s="148"/>
      <c r="AA1" s="149" t="s">
        <v>4</v>
      </c>
      <c r="AB1" s="117"/>
      <c r="AC1" s="118"/>
    </row>
    <row r="2" spans="1:29" ht="12.75">
      <c r="A2" s="120"/>
      <c r="B2" s="120"/>
      <c r="C2" s="120"/>
      <c r="D2" s="132"/>
      <c r="E2" s="124"/>
      <c r="F2" s="125"/>
      <c r="G2" s="136"/>
      <c r="H2" s="137"/>
      <c r="I2" s="143"/>
      <c r="J2" s="137"/>
      <c r="K2" s="154" t="s">
        <v>14</v>
      </c>
      <c r="L2" s="152"/>
      <c r="M2" s="152"/>
      <c r="N2" s="152"/>
      <c r="O2" s="153"/>
      <c r="P2" s="152" t="s">
        <v>15</v>
      </c>
      <c r="Q2" s="152"/>
      <c r="R2" s="152"/>
      <c r="S2" s="152"/>
      <c r="T2" s="153"/>
      <c r="U2" s="154" t="s">
        <v>14</v>
      </c>
      <c r="V2" s="152"/>
      <c r="W2" s="153"/>
      <c r="X2" s="152" t="s">
        <v>15</v>
      </c>
      <c r="Y2" s="152"/>
      <c r="Z2" s="153"/>
      <c r="AA2" s="150" t="s">
        <v>17</v>
      </c>
      <c r="AB2" s="151"/>
      <c r="AC2" s="28">
        <v>0.026400462962962962</v>
      </c>
    </row>
    <row r="3" spans="1:29" ht="12.75">
      <c r="A3" s="120"/>
      <c r="B3" s="120"/>
      <c r="C3" s="120"/>
      <c r="D3" s="132"/>
      <c r="E3" s="126" t="s">
        <v>20</v>
      </c>
      <c r="F3" s="129" t="s">
        <v>21</v>
      </c>
      <c r="G3" s="138" t="s">
        <v>7</v>
      </c>
      <c r="H3" s="140" t="s">
        <v>9</v>
      </c>
      <c r="I3" s="144" t="s">
        <v>8</v>
      </c>
      <c r="J3" s="140" t="s">
        <v>9</v>
      </c>
      <c r="K3" s="144" t="s">
        <v>10</v>
      </c>
      <c r="L3" s="138" t="s">
        <v>11</v>
      </c>
      <c r="M3" s="138" t="s">
        <v>12</v>
      </c>
      <c r="N3" s="138" t="s">
        <v>13</v>
      </c>
      <c r="O3" s="155" t="s">
        <v>9</v>
      </c>
      <c r="P3" s="138" t="s">
        <v>10</v>
      </c>
      <c r="Q3" s="138" t="s">
        <v>11</v>
      </c>
      <c r="R3" s="138" t="s">
        <v>12</v>
      </c>
      <c r="S3" s="138" t="s">
        <v>13</v>
      </c>
      <c r="T3" s="155" t="s">
        <v>9</v>
      </c>
      <c r="U3" s="144" t="s">
        <v>10</v>
      </c>
      <c r="V3" s="138" t="s">
        <v>11</v>
      </c>
      <c r="W3" s="140" t="s">
        <v>9</v>
      </c>
      <c r="X3" s="138" t="s">
        <v>10</v>
      </c>
      <c r="Y3" s="138" t="s">
        <v>11</v>
      </c>
      <c r="Z3" s="140" t="s">
        <v>9</v>
      </c>
      <c r="AA3" s="150" t="s">
        <v>18</v>
      </c>
      <c r="AB3" s="151"/>
      <c r="AC3" s="29">
        <v>0.01664351851851852</v>
      </c>
    </row>
    <row r="4" spans="1:29" ht="12.75">
      <c r="A4" s="120"/>
      <c r="B4" s="120"/>
      <c r="C4" s="120"/>
      <c r="D4" s="132"/>
      <c r="E4" s="127"/>
      <c r="F4" s="125"/>
      <c r="G4" s="138"/>
      <c r="H4" s="140"/>
      <c r="I4" s="144"/>
      <c r="J4" s="140"/>
      <c r="K4" s="144"/>
      <c r="L4" s="138"/>
      <c r="M4" s="138"/>
      <c r="N4" s="138"/>
      <c r="O4" s="155"/>
      <c r="P4" s="138"/>
      <c r="Q4" s="138"/>
      <c r="R4" s="138"/>
      <c r="S4" s="138"/>
      <c r="T4" s="155"/>
      <c r="U4" s="144"/>
      <c r="V4" s="138"/>
      <c r="W4" s="140"/>
      <c r="X4" s="138"/>
      <c r="Y4" s="138"/>
      <c r="Z4" s="140"/>
      <c r="AA4" s="150" t="s">
        <v>24</v>
      </c>
      <c r="AB4" s="151"/>
      <c r="AC4" s="29">
        <v>0.018310185185185186</v>
      </c>
    </row>
    <row r="5" spans="1:29" s="5" customFormat="1" ht="13.5" thickBot="1">
      <c r="A5" s="121"/>
      <c r="B5" s="121"/>
      <c r="C5" s="121"/>
      <c r="D5" s="133"/>
      <c r="E5" s="128"/>
      <c r="F5" s="130"/>
      <c r="G5" s="139"/>
      <c r="H5" s="141"/>
      <c r="I5" s="145"/>
      <c r="J5" s="141"/>
      <c r="K5" s="145"/>
      <c r="L5" s="139"/>
      <c r="M5" s="139"/>
      <c r="N5" s="139"/>
      <c r="O5" s="141"/>
      <c r="P5" s="139"/>
      <c r="Q5" s="139"/>
      <c r="R5" s="139"/>
      <c r="S5" s="139"/>
      <c r="T5" s="141"/>
      <c r="U5" s="145"/>
      <c r="V5" s="139"/>
      <c r="W5" s="141"/>
      <c r="X5" s="139"/>
      <c r="Y5" s="139"/>
      <c r="Z5" s="141"/>
      <c r="AA5" s="31" t="s">
        <v>16</v>
      </c>
      <c r="AB5" s="30" t="s">
        <v>26</v>
      </c>
      <c r="AC5" s="32" t="s">
        <v>9</v>
      </c>
    </row>
    <row r="6" spans="1:29" s="5" customFormat="1" ht="13.5" thickBot="1">
      <c r="A6" s="160">
        <v>1</v>
      </c>
      <c r="B6" s="159" t="s">
        <v>59</v>
      </c>
      <c r="C6" s="89" t="s">
        <v>39</v>
      </c>
      <c r="D6" s="1" t="s">
        <v>51</v>
      </c>
      <c r="E6" s="156">
        <f>SUM(F6:F8)</f>
        <v>1776.5576923076924</v>
      </c>
      <c r="F6" s="91">
        <f aca="true" t="shared" si="0" ref="F6:F41">+AC6+Z6+W6+T6+O6+J6+H6</f>
        <v>649.25</v>
      </c>
      <c r="G6" s="93">
        <v>64</v>
      </c>
      <c r="H6" s="94">
        <f aca="true" t="shared" si="1" ref="H6:H41">+G6</f>
        <v>64</v>
      </c>
      <c r="I6" s="94">
        <v>6</v>
      </c>
      <c r="J6" s="94">
        <f aca="true" t="shared" si="2" ref="J6:J41">+I6*5</f>
        <v>30</v>
      </c>
      <c r="K6" s="94">
        <v>103</v>
      </c>
      <c r="L6" s="94">
        <v>0</v>
      </c>
      <c r="M6" s="94">
        <v>1</v>
      </c>
      <c r="N6" s="95">
        <v>0.9</v>
      </c>
      <c r="O6" s="96">
        <f aca="true" t="shared" si="3" ref="O6:O41">+IF(K6="",0,IF(D6="Férfi",IF(L6&gt;5,0,(IF(K6&gt;130,130,K6)-L6*2)/130*100*N6),IF(L6&gt;5,0,(IF(K6&gt;120,120,K6)-L6*2)/120*100*N6)))</f>
        <v>77.25</v>
      </c>
      <c r="P6" s="97">
        <v>72</v>
      </c>
      <c r="Q6" s="97">
        <v>0</v>
      </c>
      <c r="R6" s="97">
        <v>0</v>
      </c>
      <c r="S6" s="95">
        <v>1</v>
      </c>
      <c r="T6" s="96">
        <f aca="true" t="shared" si="4" ref="T6:T41">+IF(P6="",0,IF(D6="Férfi",IF(Q6&gt;5,0,(IF(P6&gt;90,90,P6)-Q6*2)/90*100*S6),IF(Q6&gt;5,0,(IF(P6&gt;80,80,P6)-Q6*2)/80*100*S6)))</f>
        <v>90</v>
      </c>
      <c r="U6" s="94">
        <v>140</v>
      </c>
      <c r="V6" s="94">
        <v>1</v>
      </c>
      <c r="W6" s="96">
        <f aca="true" t="shared" si="5" ref="W6:W18">+IF(IF(U6="",0,IF(D6="Férfi",IF(V6&gt;5,0,IF(U6-70&lt;0,0,U6-70-V6*2)),IF(V6&gt;5,0,IF(U6-50&lt;0,0,U6-50-V6*2))))&lt;0,0,IF(U6="",0,IF(D6="Férfi",IF(V6&gt;5,0,IF(U6-70&lt;0,0,U6-70-V6*2)),IF(V6&gt;5,0,IF(U6-50&lt;0,0,U6-50-V6*2)))))</f>
        <v>88</v>
      </c>
      <c r="X6" s="94">
        <v>130</v>
      </c>
      <c r="Y6" s="94">
        <v>0</v>
      </c>
      <c r="Z6" s="96">
        <f>+IF(X6="",0,IF(D6="Férfi",IF(Y6&gt;5,0,IF(X6-40&lt;0,0,X6-40-Y6*2)),IF(Y6&gt;5,0,IF(X6-20&lt;0,0,IF(X6&gt;120,100-Y6*2,X6-20-Y6*2)))))</f>
        <v>100</v>
      </c>
      <c r="AA6" s="98">
        <v>0.01664351851851852</v>
      </c>
      <c r="AB6" s="94">
        <v>10</v>
      </c>
      <c r="AC6" s="99">
        <f aca="true" t="shared" si="6" ref="AC6:AC18">IF(AA6="",0,IF(IF(D6="Férfi",IF(AB6&lt;11,0,200-ROUND(INT((AA6-AC$2)*86400+29)/60,0)*2),IF(AB6&lt;10,0,200-ROUND(INT((AA6-AC$3)*86400+29)/60,0)*2))&lt;0,0,IF(D6="Férfi",IF(AB6&lt;11,0,200-ROUND(INT((AA6-AC$2)*86400+29)/60,0)*2),IF(AB6&lt;10,0,200-ROUND(INT((AA6-AC$3)*86400+29)/60,0)*2))))</f>
        <v>200</v>
      </c>
    </row>
    <row r="7" spans="1:29" s="5" customFormat="1" ht="13.5" thickBot="1">
      <c r="A7" s="161"/>
      <c r="B7" s="159"/>
      <c r="C7" s="90" t="s">
        <v>36</v>
      </c>
      <c r="D7" s="62" t="s">
        <v>52</v>
      </c>
      <c r="E7" s="157"/>
      <c r="F7" s="20">
        <f t="shared" si="0"/>
        <v>598.1538461538462</v>
      </c>
      <c r="G7" s="100">
        <v>31</v>
      </c>
      <c r="H7" s="101">
        <f t="shared" si="1"/>
        <v>31</v>
      </c>
      <c r="I7" s="102">
        <v>4</v>
      </c>
      <c r="J7" s="102">
        <f t="shared" si="2"/>
        <v>20</v>
      </c>
      <c r="K7" s="102">
        <v>123</v>
      </c>
      <c r="L7" s="102">
        <v>0</v>
      </c>
      <c r="M7" s="102">
        <v>1</v>
      </c>
      <c r="N7" s="103">
        <v>0.9</v>
      </c>
      <c r="O7" s="104">
        <f t="shared" si="3"/>
        <v>85.15384615384616</v>
      </c>
      <c r="P7" s="105">
        <v>84</v>
      </c>
      <c r="Q7" s="105">
        <v>0</v>
      </c>
      <c r="R7" s="105">
        <v>3</v>
      </c>
      <c r="S7" s="103">
        <v>0.9</v>
      </c>
      <c r="T7" s="104">
        <f t="shared" si="4"/>
        <v>84</v>
      </c>
      <c r="U7" s="102">
        <v>170</v>
      </c>
      <c r="V7" s="102">
        <v>2</v>
      </c>
      <c r="W7" s="104">
        <f t="shared" si="5"/>
        <v>96</v>
      </c>
      <c r="X7" s="102">
        <v>140</v>
      </c>
      <c r="Y7" s="102">
        <v>0</v>
      </c>
      <c r="Z7" s="104">
        <f aca="true" t="shared" si="7" ref="Z7:Z41">+IF(X7="",0,IF(D7="Férfi",IF(Y7&gt;5,0,IF(X7-40&lt;0,0,X7-40-Y7*2)),IF(Y7&gt;5,0,IF(X7-20&lt;0,0,IF(X7&gt;120,100-Y7*2,X7-20-Y7*2)))))</f>
        <v>100</v>
      </c>
      <c r="AA7" s="106">
        <v>0.03225694444444444</v>
      </c>
      <c r="AB7" s="102">
        <v>11</v>
      </c>
      <c r="AC7" s="107">
        <f t="shared" si="6"/>
        <v>182</v>
      </c>
    </row>
    <row r="8" spans="1:29" s="5" customFormat="1" ht="13.5" thickBot="1">
      <c r="A8" s="162"/>
      <c r="B8" s="159"/>
      <c r="C8" s="86" t="s">
        <v>67</v>
      </c>
      <c r="D8" s="1" t="s">
        <v>52</v>
      </c>
      <c r="E8" s="158"/>
      <c r="F8" s="92">
        <f t="shared" si="0"/>
        <v>529.1538461538462</v>
      </c>
      <c r="G8" s="108">
        <v>56</v>
      </c>
      <c r="H8" s="109">
        <f t="shared" si="1"/>
        <v>56</v>
      </c>
      <c r="I8" s="110">
        <v>4</v>
      </c>
      <c r="J8" s="110">
        <f t="shared" si="2"/>
        <v>20</v>
      </c>
      <c r="K8" s="110">
        <v>112</v>
      </c>
      <c r="L8" s="110">
        <v>0</v>
      </c>
      <c r="M8" s="110">
        <v>0</v>
      </c>
      <c r="N8" s="111">
        <v>1</v>
      </c>
      <c r="O8" s="112">
        <f t="shared" si="3"/>
        <v>86.15384615384616</v>
      </c>
      <c r="P8" s="113">
        <v>67</v>
      </c>
      <c r="Q8" s="113">
        <v>0</v>
      </c>
      <c r="R8" s="113">
        <v>3</v>
      </c>
      <c r="S8" s="111">
        <v>0.9</v>
      </c>
      <c r="T8" s="112">
        <f t="shared" si="4"/>
        <v>67</v>
      </c>
      <c r="U8" s="110">
        <v>150</v>
      </c>
      <c r="V8" s="110">
        <v>3</v>
      </c>
      <c r="W8" s="112">
        <f t="shared" si="5"/>
        <v>74</v>
      </c>
      <c r="X8" s="110">
        <v>140</v>
      </c>
      <c r="Y8" s="110">
        <v>2</v>
      </c>
      <c r="Z8" s="112">
        <f t="shared" si="7"/>
        <v>96</v>
      </c>
      <c r="AA8" s="114">
        <v>0.05032407407407408</v>
      </c>
      <c r="AB8" s="110">
        <v>11</v>
      </c>
      <c r="AC8" s="115">
        <f t="shared" si="6"/>
        <v>130</v>
      </c>
    </row>
    <row r="9" spans="1:29" s="7" customFormat="1" ht="13.5" thickBot="1">
      <c r="A9" s="160">
        <v>2</v>
      </c>
      <c r="B9" s="159" t="s">
        <v>60</v>
      </c>
      <c r="C9" s="89" t="s">
        <v>66</v>
      </c>
      <c r="D9" s="1" t="s">
        <v>52</v>
      </c>
      <c r="E9" s="156">
        <f>SUM(F9:F11)</f>
        <v>1501.957264957265</v>
      </c>
      <c r="F9" s="91">
        <f t="shared" si="0"/>
        <v>537.3162393162393</v>
      </c>
      <c r="G9" s="93">
        <v>63</v>
      </c>
      <c r="H9" s="94">
        <f t="shared" si="1"/>
        <v>63</v>
      </c>
      <c r="I9" s="94">
        <v>1</v>
      </c>
      <c r="J9" s="94">
        <f t="shared" si="2"/>
        <v>5</v>
      </c>
      <c r="K9" s="94">
        <v>93</v>
      </c>
      <c r="L9" s="94">
        <v>0</v>
      </c>
      <c r="M9" s="94">
        <v>0</v>
      </c>
      <c r="N9" s="95">
        <v>1</v>
      </c>
      <c r="O9" s="96">
        <f t="shared" si="3"/>
        <v>71.53846153846153</v>
      </c>
      <c r="P9" s="97">
        <v>70</v>
      </c>
      <c r="Q9" s="97">
        <v>0</v>
      </c>
      <c r="R9" s="97">
        <v>0</v>
      </c>
      <c r="S9" s="95">
        <v>1</v>
      </c>
      <c r="T9" s="96">
        <f t="shared" si="4"/>
        <v>77.77777777777779</v>
      </c>
      <c r="U9" s="94">
        <v>110</v>
      </c>
      <c r="V9" s="94">
        <v>0</v>
      </c>
      <c r="W9" s="96">
        <f t="shared" si="5"/>
        <v>40</v>
      </c>
      <c r="X9" s="94">
        <v>120</v>
      </c>
      <c r="Y9" s="94">
        <v>0</v>
      </c>
      <c r="Z9" s="96">
        <f>+IF(X9="",0,IF(D9="Férfi",IF(Y9&gt;5,0,IF(X9-40&lt;0,0,X9-40-Y9*2)),IF(Y9&gt;5,0,IF(X9-20&lt;0,0,IF(X9&gt;120,100-Y9*2,X9-20-Y9*2)))))</f>
        <v>80</v>
      </c>
      <c r="AA9" s="98">
        <v>0.026400462962962962</v>
      </c>
      <c r="AB9" s="94">
        <v>11</v>
      </c>
      <c r="AC9" s="99">
        <f t="shared" si="6"/>
        <v>200</v>
      </c>
    </row>
    <row r="10" spans="1:29" s="5" customFormat="1" ht="13.5" thickBot="1">
      <c r="A10" s="161"/>
      <c r="B10" s="159"/>
      <c r="C10" s="90" t="s">
        <v>31</v>
      </c>
      <c r="D10" s="62" t="s">
        <v>52</v>
      </c>
      <c r="E10" s="157"/>
      <c r="F10" s="20">
        <f t="shared" si="0"/>
        <v>525.4871794871794</v>
      </c>
      <c r="G10" s="100">
        <v>56</v>
      </c>
      <c r="H10" s="101">
        <f t="shared" si="1"/>
        <v>56</v>
      </c>
      <c r="I10" s="102">
        <v>2</v>
      </c>
      <c r="J10" s="102">
        <f t="shared" si="2"/>
        <v>10</v>
      </c>
      <c r="K10" s="102">
        <v>110</v>
      </c>
      <c r="L10" s="102">
        <v>0</v>
      </c>
      <c r="M10" s="102">
        <v>1</v>
      </c>
      <c r="N10" s="103">
        <v>0.9</v>
      </c>
      <c r="O10" s="104">
        <f t="shared" si="3"/>
        <v>76.15384615384616</v>
      </c>
      <c r="P10" s="105">
        <v>84</v>
      </c>
      <c r="Q10" s="105">
        <v>0</v>
      </c>
      <c r="R10" s="105">
        <v>0</v>
      </c>
      <c r="S10" s="103">
        <v>1</v>
      </c>
      <c r="T10" s="104">
        <f t="shared" si="4"/>
        <v>93.33333333333333</v>
      </c>
      <c r="U10" s="102">
        <v>140</v>
      </c>
      <c r="V10" s="102">
        <v>4</v>
      </c>
      <c r="W10" s="104">
        <f t="shared" si="5"/>
        <v>62</v>
      </c>
      <c r="X10" s="102">
        <v>120</v>
      </c>
      <c r="Y10" s="102">
        <v>1</v>
      </c>
      <c r="Z10" s="104">
        <f t="shared" si="7"/>
        <v>78</v>
      </c>
      <c r="AA10" s="106">
        <v>0.0435300925925926</v>
      </c>
      <c r="AB10" s="102">
        <v>11</v>
      </c>
      <c r="AC10" s="107">
        <f t="shared" si="6"/>
        <v>150</v>
      </c>
    </row>
    <row r="11" spans="1:29" s="5" customFormat="1" ht="13.5" thickBot="1">
      <c r="A11" s="162"/>
      <c r="B11" s="159"/>
      <c r="C11" s="86" t="s">
        <v>35</v>
      </c>
      <c r="D11" s="1" t="s">
        <v>52</v>
      </c>
      <c r="E11" s="158"/>
      <c r="F11" s="92">
        <f t="shared" si="0"/>
        <v>439.1538461538462</v>
      </c>
      <c r="G11" s="108">
        <v>37</v>
      </c>
      <c r="H11" s="109">
        <f t="shared" si="1"/>
        <v>37</v>
      </c>
      <c r="I11" s="110">
        <v>8</v>
      </c>
      <c r="J11" s="110">
        <f t="shared" si="2"/>
        <v>40</v>
      </c>
      <c r="K11" s="110">
        <v>97</v>
      </c>
      <c r="L11" s="110">
        <v>0</v>
      </c>
      <c r="M11" s="110">
        <v>1</v>
      </c>
      <c r="N11" s="111">
        <v>0.9</v>
      </c>
      <c r="O11" s="112">
        <f t="shared" si="3"/>
        <v>67.15384615384616</v>
      </c>
      <c r="P11" s="113">
        <v>73</v>
      </c>
      <c r="Q11" s="113">
        <v>0</v>
      </c>
      <c r="R11" s="113">
        <v>2</v>
      </c>
      <c r="S11" s="111">
        <v>0.9</v>
      </c>
      <c r="T11" s="112">
        <f t="shared" si="4"/>
        <v>73</v>
      </c>
      <c r="U11" s="110">
        <v>110</v>
      </c>
      <c r="V11" s="110">
        <v>0</v>
      </c>
      <c r="W11" s="112">
        <f t="shared" si="5"/>
        <v>40</v>
      </c>
      <c r="X11" s="110">
        <v>120</v>
      </c>
      <c r="Y11" s="110">
        <v>0</v>
      </c>
      <c r="Z11" s="112">
        <f t="shared" si="7"/>
        <v>80</v>
      </c>
      <c r="AA11" s="114">
        <v>0.06015046296296297</v>
      </c>
      <c r="AB11" s="110">
        <v>11</v>
      </c>
      <c r="AC11" s="115">
        <f t="shared" si="6"/>
        <v>102</v>
      </c>
    </row>
    <row r="12" spans="1:29" s="6" customFormat="1" ht="13.5" thickBot="1">
      <c r="A12" s="160">
        <v>3</v>
      </c>
      <c r="B12" s="159" t="s">
        <v>84</v>
      </c>
      <c r="C12" s="89" t="s">
        <v>74</v>
      </c>
      <c r="D12" s="1" t="s">
        <v>51</v>
      </c>
      <c r="E12" s="156">
        <f>SUM(F12:F14)</f>
        <v>1453.8685897435896</v>
      </c>
      <c r="F12" s="91">
        <f t="shared" si="0"/>
        <v>542.125</v>
      </c>
      <c r="G12" s="93">
        <v>57</v>
      </c>
      <c r="H12" s="94">
        <f t="shared" si="1"/>
        <v>57</v>
      </c>
      <c r="I12" s="94">
        <v>5</v>
      </c>
      <c r="J12" s="94">
        <f t="shared" si="2"/>
        <v>25</v>
      </c>
      <c r="K12" s="94">
        <v>90</v>
      </c>
      <c r="L12" s="94">
        <v>0</v>
      </c>
      <c r="M12" s="94">
        <v>0</v>
      </c>
      <c r="N12" s="95">
        <v>1</v>
      </c>
      <c r="O12" s="96">
        <f t="shared" si="3"/>
        <v>75</v>
      </c>
      <c r="P12" s="97">
        <v>65</v>
      </c>
      <c r="Q12" s="97">
        <v>0</v>
      </c>
      <c r="R12" s="97">
        <v>1</v>
      </c>
      <c r="S12" s="95">
        <v>0.9</v>
      </c>
      <c r="T12" s="96">
        <f t="shared" si="4"/>
        <v>73.125</v>
      </c>
      <c r="U12" s="94">
        <v>150</v>
      </c>
      <c r="V12" s="94">
        <v>3</v>
      </c>
      <c r="W12" s="96">
        <f t="shared" si="5"/>
        <v>94</v>
      </c>
      <c r="X12" s="94">
        <v>140</v>
      </c>
      <c r="Y12" s="94">
        <v>1</v>
      </c>
      <c r="Z12" s="96">
        <f>+IF(X12="",0,IF(D12="Férfi",IF(Y12&gt;5,0,IF(X12-40&lt;0,0,X12-40-Y12*2)),IF(Y12&gt;5,0,IF(X12-20&lt;0,0,IF(X12&gt;120,100-Y12*2,X12-20-Y12*2)))))</f>
        <v>98</v>
      </c>
      <c r="AA12" s="98">
        <v>0.04390046296296296</v>
      </c>
      <c r="AB12" s="94">
        <v>10</v>
      </c>
      <c r="AC12" s="99">
        <f t="shared" si="6"/>
        <v>120</v>
      </c>
    </row>
    <row r="13" spans="1:29" s="5" customFormat="1" ht="13.5" thickBot="1">
      <c r="A13" s="161"/>
      <c r="B13" s="159"/>
      <c r="C13" s="90" t="s">
        <v>29</v>
      </c>
      <c r="D13" s="62" t="s">
        <v>52</v>
      </c>
      <c r="E13" s="157"/>
      <c r="F13" s="20">
        <f t="shared" si="0"/>
        <v>553.8205128205128</v>
      </c>
      <c r="G13" s="100">
        <v>57</v>
      </c>
      <c r="H13" s="101">
        <f t="shared" si="1"/>
        <v>57</v>
      </c>
      <c r="I13" s="102">
        <v>8</v>
      </c>
      <c r="J13" s="102">
        <f t="shared" si="2"/>
        <v>40</v>
      </c>
      <c r="K13" s="102">
        <v>125</v>
      </c>
      <c r="L13" s="102">
        <v>0</v>
      </c>
      <c r="M13" s="102">
        <v>0</v>
      </c>
      <c r="N13" s="103">
        <v>1</v>
      </c>
      <c r="O13" s="104">
        <f t="shared" si="3"/>
        <v>96.15384615384616</v>
      </c>
      <c r="P13" s="105">
        <v>87</v>
      </c>
      <c r="Q13" s="105">
        <v>0</v>
      </c>
      <c r="R13" s="105">
        <v>0</v>
      </c>
      <c r="S13" s="103">
        <v>1</v>
      </c>
      <c r="T13" s="104">
        <f t="shared" si="4"/>
        <v>96.66666666666667</v>
      </c>
      <c r="U13" s="102">
        <v>160</v>
      </c>
      <c r="V13" s="102">
        <v>6</v>
      </c>
      <c r="W13" s="104">
        <f t="shared" si="5"/>
        <v>0</v>
      </c>
      <c r="X13" s="102">
        <v>140</v>
      </c>
      <c r="Y13" s="102">
        <v>1</v>
      </c>
      <c r="Z13" s="104">
        <f t="shared" si="7"/>
        <v>98</v>
      </c>
      <c r="AA13" s="106">
        <v>0.037766203703703705</v>
      </c>
      <c r="AB13" s="102">
        <v>11</v>
      </c>
      <c r="AC13" s="107">
        <f t="shared" si="6"/>
        <v>166</v>
      </c>
    </row>
    <row r="14" spans="1:29" s="5" customFormat="1" ht="13.5" thickBot="1">
      <c r="A14" s="162"/>
      <c r="B14" s="159"/>
      <c r="C14" s="86" t="s">
        <v>34</v>
      </c>
      <c r="D14" s="1" t="s">
        <v>52</v>
      </c>
      <c r="E14" s="158"/>
      <c r="F14" s="92">
        <f t="shared" si="0"/>
        <v>357.9230769230769</v>
      </c>
      <c r="G14" s="108">
        <v>66</v>
      </c>
      <c r="H14" s="109">
        <f t="shared" si="1"/>
        <v>66</v>
      </c>
      <c r="I14" s="110">
        <v>9</v>
      </c>
      <c r="J14" s="110">
        <f t="shared" si="2"/>
        <v>45</v>
      </c>
      <c r="K14" s="110">
        <v>103</v>
      </c>
      <c r="L14" s="110">
        <v>1</v>
      </c>
      <c r="M14" s="110">
        <v>2</v>
      </c>
      <c r="N14" s="111">
        <v>0.9</v>
      </c>
      <c r="O14" s="112">
        <f t="shared" si="3"/>
        <v>69.92307692307692</v>
      </c>
      <c r="P14" s="113">
        <v>81</v>
      </c>
      <c r="Q14" s="113">
        <v>2</v>
      </c>
      <c r="R14" s="113">
        <v>1</v>
      </c>
      <c r="S14" s="111">
        <v>0.9</v>
      </c>
      <c r="T14" s="112">
        <f t="shared" si="4"/>
        <v>77</v>
      </c>
      <c r="U14" s="110">
        <v>150</v>
      </c>
      <c r="V14" s="110">
        <v>12</v>
      </c>
      <c r="W14" s="112">
        <f t="shared" si="5"/>
        <v>0</v>
      </c>
      <c r="X14" s="110">
        <v>140</v>
      </c>
      <c r="Y14" s="110">
        <v>0</v>
      </c>
      <c r="Z14" s="112">
        <f t="shared" si="7"/>
        <v>100</v>
      </c>
      <c r="AA14" s="114">
        <v>0</v>
      </c>
      <c r="AB14" s="110">
        <v>0</v>
      </c>
      <c r="AC14" s="115">
        <f t="shared" si="6"/>
        <v>0</v>
      </c>
    </row>
    <row r="15" spans="1:29" s="5" customFormat="1" ht="13.5" thickBot="1">
      <c r="A15" s="160">
        <v>4</v>
      </c>
      <c r="B15" s="159" t="s">
        <v>61</v>
      </c>
      <c r="C15" s="89" t="s">
        <v>71</v>
      </c>
      <c r="D15" s="1" t="s">
        <v>52</v>
      </c>
      <c r="E15" s="156">
        <f>SUM(F15:F17)</f>
        <v>1282.8461538461538</v>
      </c>
      <c r="F15" s="91">
        <f t="shared" si="0"/>
        <v>536.9230769230769</v>
      </c>
      <c r="G15" s="93">
        <v>59</v>
      </c>
      <c r="H15" s="94">
        <f t="shared" si="1"/>
        <v>59</v>
      </c>
      <c r="I15" s="94">
        <v>6</v>
      </c>
      <c r="J15" s="94">
        <f t="shared" si="2"/>
        <v>30</v>
      </c>
      <c r="K15" s="94">
        <v>101</v>
      </c>
      <c r="L15" s="94">
        <v>0</v>
      </c>
      <c r="M15" s="94">
        <v>1</v>
      </c>
      <c r="N15" s="95">
        <v>0.9</v>
      </c>
      <c r="O15" s="96">
        <f t="shared" si="3"/>
        <v>69.92307692307692</v>
      </c>
      <c r="P15" s="97">
        <v>74</v>
      </c>
      <c r="Q15" s="97">
        <v>0</v>
      </c>
      <c r="R15" s="97">
        <v>1</v>
      </c>
      <c r="S15" s="95">
        <v>0.9</v>
      </c>
      <c r="T15" s="96">
        <f t="shared" si="4"/>
        <v>74</v>
      </c>
      <c r="U15" s="94">
        <v>150</v>
      </c>
      <c r="V15" s="94">
        <v>3</v>
      </c>
      <c r="W15" s="96">
        <f t="shared" si="5"/>
        <v>74</v>
      </c>
      <c r="X15" s="94">
        <v>120</v>
      </c>
      <c r="Y15" s="94">
        <v>1</v>
      </c>
      <c r="Z15" s="96">
        <f>+IF(X15="",0,IF(D15="Férfi",IF(Y15&gt;5,0,IF(X15-40&lt;0,0,X15-40-Y15*2)),IF(Y15&gt;5,0,IF(X15-20&lt;0,0,IF(X15&gt;120,100-Y15*2,X15-20-Y15*2)))))</f>
        <v>78</v>
      </c>
      <c r="AA15" s="98">
        <v>0.042465277777777775</v>
      </c>
      <c r="AB15" s="94">
        <v>11</v>
      </c>
      <c r="AC15" s="99">
        <f t="shared" si="6"/>
        <v>152</v>
      </c>
    </row>
    <row r="16" spans="1:29" s="5" customFormat="1" ht="13.5" thickBot="1">
      <c r="A16" s="161"/>
      <c r="B16" s="159"/>
      <c r="C16" s="90" t="s">
        <v>45</v>
      </c>
      <c r="D16" s="62" t="s">
        <v>52</v>
      </c>
      <c r="E16" s="157"/>
      <c r="F16" s="20">
        <f t="shared" si="0"/>
        <v>484.61538461538464</v>
      </c>
      <c r="G16" s="100">
        <v>49</v>
      </c>
      <c r="H16" s="101">
        <f t="shared" si="1"/>
        <v>49</v>
      </c>
      <c r="I16" s="102">
        <v>7</v>
      </c>
      <c r="J16" s="102">
        <f t="shared" si="2"/>
        <v>35</v>
      </c>
      <c r="K16" s="102">
        <v>91</v>
      </c>
      <c r="L16" s="102">
        <v>1</v>
      </c>
      <c r="M16" s="102">
        <v>0</v>
      </c>
      <c r="N16" s="103">
        <v>0.9</v>
      </c>
      <c r="O16" s="104">
        <f t="shared" si="3"/>
        <v>61.61538461538462</v>
      </c>
      <c r="P16" s="105">
        <v>67</v>
      </c>
      <c r="Q16" s="105">
        <v>2</v>
      </c>
      <c r="R16" s="105">
        <v>0</v>
      </c>
      <c r="S16" s="103">
        <v>0.9</v>
      </c>
      <c r="T16" s="104">
        <f t="shared" si="4"/>
        <v>63</v>
      </c>
      <c r="U16" s="102">
        <v>120</v>
      </c>
      <c r="V16" s="102">
        <v>0</v>
      </c>
      <c r="W16" s="104">
        <f t="shared" si="5"/>
        <v>50</v>
      </c>
      <c r="X16" s="102">
        <v>120</v>
      </c>
      <c r="Y16" s="102">
        <v>5</v>
      </c>
      <c r="Z16" s="104">
        <f t="shared" si="7"/>
        <v>70</v>
      </c>
      <c r="AA16" s="106">
        <v>0.041527777777777775</v>
      </c>
      <c r="AB16" s="102">
        <v>11</v>
      </c>
      <c r="AC16" s="107">
        <f t="shared" si="6"/>
        <v>156</v>
      </c>
    </row>
    <row r="17" spans="1:29" s="5" customFormat="1" ht="13.5" thickBot="1">
      <c r="A17" s="162"/>
      <c r="B17" s="159"/>
      <c r="C17" s="86" t="s">
        <v>46</v>
      </c>
      <c r="D17" s="1" t="s">
        <v>52</v>
      </c>
      <c r="E17" s="158"/>
      <c r="F17" s="92">
        <f t="shared" si="0"/>
        <v>261.3076923076923</v>
      </c>
      <c r="G17" s="108">
        <v>55</v>
      </c>
      <c r="H17" s="109">
        <f t="shared" si="1"/>
        <v>55</v>
      </c>
      <c r="I17" s="110">
        <v>5</v>
      </c>
      <c r="J17" s="110">
        <f t="shared" si="2"/>
        <v>25</v>
      </c>
      <c r="K17" s="110">
        <v>70</v>
      </c>
      <c r="L17" s="110">
        <v>3</v>
      </c>
      <c r="M17" s="110">
        <v>0</v>
      </c>
      <c r="N17" s="111">
        <v>0.9</v>
      </c>
      <c r="O17" s="112">
        <f t="shared" si="3"/>
        <v>44.307692307692314</v>
      </c>
      <c r="P17" s="113">
        <v>55</v>
      </c>
      <c r="Q17" s="113">
        <v>1</v>
      </c>
      <c r="R17" s="113">
        <v>0</v>
      </c>
      <c r="S17" s="111">
        <v>0.9</v>
      </c>
      <c r="T17" s="112">
        <f t="shared" si="4"/>
        <v>53.00000000000001</v>
      </c>
      <c r="U17" s="110">
        <v>100</v>
      </c>
      <c r="V17" s="110">
        <v>7</v>
      </c>
      <c r="W17" s="112">
        <f t="shared" si="5"/>
        <v>0</v>
      </c>
      <c r="X17" s="110">
        <v>90</v>
      </c>
      <c r="Y17" s="110">
        <v>3</v>
      </c>
      <c r="Z17" s="112">
        <f t="shared" si="7"/>
        <v>44</v>
      </c>
      <c r="AA17" s="114">
        <v>0.08172453703703704</v>
      </c>
      <c r="AB17" s="110">
        <v>11</v>
      </c>
      <c r="AC17" s="115">
        <f t="shared" si="6"/>
        <v>40</v>
      </c>
    </row>
    <row r="18" spans="1:29" s="5" customFormat="1" ht="13.5" thickBot="1">
      <c r="A18" s="160">
        <v>5</v>
      </c>
      <c r="B18" s="159" t="s">
        <v>80</v>
      </c>
      <c r="C18" s="89" t="s">
        <v>30</v>
      </c>
      <c r="D18" s="1" t="s">
        <v>52</v>
      </c>
      <c r="E18" s="156">
        <f>SUM(F18:F20)</f>
        <v>1127.1773504273506</v>
      </c>
      <c r="F18" s="91">
        <f t="shared" si="0"/>
        <v>521.4273504273505</v>
      </c>
      <c r="G18" s="93">
        <v>72</v>
      </c>
      <c r="H18" s="94">
        <f t="shared" si="1"/>
        <v>72</v>
      </c>
      <c r="I18" s="94">
        <v>4</v>
      </c>
      <c r="J18" s="94">
        <f t="shared" si="2"/>
        <v>20</v>
      </c>
      <c r="K18" s="94">
        <v>75</v>
      </c>
      <c r="L18" s="94">
        <v>1</v>
      </c>
      <c r="M18" s="94">
        <v>3</v>
      </c>
      <c r="N18" s="95">
        <v>0.9</v>
      </c>
      <c r="O18" s="96">
        <f t="shared" si="3"/>
        <v>50.53846153846154</v>
      </c>
      <c r="P18" s="97">
        <v>70</v>
      </c>
      <c r="Q18" s="97">
        <v>3</v>
      </c>
      <c r="R18" s="97">
        <v>1</v>
      </c>
      <c r="S18" s="95">
        <v>0.8</v>
      </c>
      <c r="T18" s="96">
        <f t="shared" si="4"/>
        <v>56.88888888888889</v>
      </c>
      <c r="U18" s="94">
        <v>130</v>
      </c>
      <c r="V18" s="94">
        <v>3</v>
      </c>
      <c r="W18" s="96">
        <f t="shared" si="5"/>
        <v>54</v>
      </c>
      <c r="X18" s="94">
        <v>130</v>
      </c>
      <c r="Y18" s="94">
        <v>4</v>
      </c>
      <c r="Z18" s="96">
        <f>+IF(X18="",0,IF(D18="Férfi",IF(Y18&gt;5,0,IF(X18-40&lt;0,0,X18-40-Y18*2)),IF(Y18&gt;5,0,IF(X18-20&lt;0,0,IF(X18&gt;120,100-Y18*2,X18-20-Y18*2)))))</f>
        <v>82</v>
      </c>
      <c r="AA18" s="98">
        <v>0.030659722222222224</v>
      </c>
      <c r="AB18" s="94">
        <v>11</v>
      </c>
      <c r="AC18" s="99">
        <f t="shared" si="6"/>
        <v>186</v>
      </c>
    </row>
    <row r="19" spans="1:29" s="7" customFormat="1" ht="13.5" thickBot="1">
      <c r="A19" s="161"/>
      <c r="B19" s="159"/>
      <c r="C19" s="90" t="s">
        <v>43</v>
      </c>
      <c r="D19" s="62" t="s">
        <v>50</v>
      </c>
      <c r="E19" s="157"/>
      <c r="F19" s="20">
        <f t="shared" si="0"/>
        <v>322.5</v>
      </c>
      <c r="G19" s="100">
        <v>40</v>
      </c>
      <c r="H19" s="101">
        <f t="shared" si="1"/>
        <v>40</v>
      </c>
      <c r="I19" s="102">
        <v>2</v>
      </c>
      <c r="J19" s="102">
        <f t="shared" si="2"/>
        <v>10</v>
      </c>
      <c r="K19" s="102">
        <v>30</v>
      </c>
      <c r="L19" s="102">
        <v>0</v>
      </c>
      <c r="M19" s="102">
        <v>0</v>
      </c>
      <c r="N19" s="103">
        <v>1</v>
      </c>
      <c r="O19" s="104">
        <f t="shared" si="3"/>
        <v>25</v>
      </c>
      <c r="P19" s="105">
        <v>30</v>
      </c>
      <c r="Q19" s="105">
        <v>0</v>
      </c>
      <c r="R19" s="105">
        <v>0</v>
      </c>
      <c r="S19" s="103">
        <v>1</v>
      </c>
      <c r="T19" s="104">
        <f t="shared" si="4"/>
        <v>37.5</v>
      </c>
      <c r="U19" s="102">
        <v>40</v>
      </c>
      <c r="V19" s="102">
        <v>1</v>
      </c>
      <c r="W19" s="104">
        <f>+IF(IF(U19="",0,IF(D19="Férfi",IF(V19&gt;5,0,IF(U19-70&lt;0,0,U19-70-V19*2)),IF(V19&gt;5,0,IF(U19-40&lt;0,0,U19-40-V19*2))))&lt;0,0,IF(U19="",0,IF(D19="Férfi",IF(V19&gt;5,0,IF(U19-70&lt;0,0,U19-70-V19*2)),IF(V19&gt;5,0,IF(U19-40&lt;0,0,U19-40-V19*2)))))</f>
        <v>0</v>
      </c>
      <c r="X19" s="102">
        <v>40</v>
      </c>
      <c r="Y19" s="102">
        <v>5</v>
      </c>
      <c r="Z19" s="104">
        <f t="shared" si="7"/>
        <v>10</v>
      </c>
      <c r="AA19" s="106">
        <v>0.018310185185185186</v>
      </c>
      <c r="AB19" s="102">
        <v>10</v>
      </c>
      <c r="AC19" s="107">
        <f>IF(AA19="",0,IF(AB19&lt;10,0,200-ROUND(INT((AA19-AC$4)*86400+29)/60,0)*2))</f>
        <v>200</v>
      </c>
    </row>
    <row r="20" spans="1:29" s="5" customFormat="1" ht="13.5" thickBot="1">
      <c r="A20" s="162"/>
      <c r="B20" s="159"/>
      <c r="C20" s="86" t="s">
        <v>44</v>
      </c>
      <c r="D20" s="1" t="s">
        <v>50</v>
      </c>
      <c r="E20" s="158"/>
      <c r="F20" s="92">
        <f t="shared" si="0"/>
        <v>283.25</v>
      </c>
      <c r="G20" s="108">
        <v>67</v>
      </c>
      <c r="H20" s="109">
        <f t="shared" si="1"/>
        <v>67</v>
      </c>
      <c r="I20" s="110">
        <v>5</v>
      </c>
      <c r="J20" s="110">
        <f t="shared" si="2"/>
        <v>25</v>
      </c>
      <c r="K20" s="110"/>
      <c r="L20" s="110"/>
      <c r="M20" s="110"/>
      <c r="N20" s="111"/>
      <c r="O20" s="112">
        <f t="shared" si="3"/>
        <v>0</v>
      </c>
      <c r="P20" s="113">
        <v>25</v>
      </c>
      <c r="Q20" s="113">
        <v>0</v>
      </c>
      <c r="R20" s="113">
        <v>0</v>
      </c>
      <c r="S20" s="111">
        <v>1</v>
      </c>
      <c r="T20" s="112">
        <f t="shared" si="4"/>
        <v>31.25</v>
      </c>
      <c r="U20" s="110"/>
      <c r="V20" s="110"/>
      <c r="W20" s="112">
        <f>+IF(IF(U20="",0,IF(D20="Férfi",IF(V20&gt;5,0,IF(U20-70&lt;0,0,U20-70-V20*2)),IF(V20&gt;5,0,IF(U20-40&lt;0,0,U20-40-V20*2))))&lt;0,0,IF(U20="",0,IF(D20="Férfi",IF(V20&gt;5,0,IF(U20-70&lt;0,0,U20-70-V20*2)),IF(V20&gt;5,0,IF(U20-40&lt;0,0,U20-40-V20*2)))))</f>
        <v>0</v>
      </c>
      <c r="X20" s="110"/>
      <c r="Y20" s="110"/>
      <c r="Z20" s="112">
        <f t="shared" si="7"/>
        <v>0</v>
      </c>
      <c r="AA20" s="114">
        <v>0.032060185185185185</v>
      </c>
      <c r="AB20" s="110">
        <v>10</v>
      </c>
      <c r="AC20" s="115">
        <f>IF(AA20="",0,IF(AB20&lt;10,0,200-ROUND(INT((AA20-AC$4)*86400+29)/60,0)*2))</f>
        <v>160</v>
      </c>
    </row>
    <row r="21" spans="1:29" s="5" customFormat="1" ht="13.5" thickBot="1">
      <c r="A21" s="160">
        <v>6</v>
      </c>
      <c r="B21" s="159" t="s">
        <v>62</v>
      </c>
      <c r="C21" s="89" t="s">
        <v>48</v>
      </c>
      <c r="D21" s="1" t="s">
        <v>52</v>
      </c>
      <c r="E21" s="156">
        <f>SUM(F21:F23)</f>
        <v>1108.3076923076924</v>
      </c>
      <c r="F21" s="91">
        <f t="shared" si="0"/>
        <v>517.3846153846154</v>
      </c>
      <c r="G21" s="93">
        <v>65</v>
      </c>
      <c r="H21" s="94">
        <f t="shared" si="1"/>
        <v>65</v>
      </c>
      <c r="I21" s="94">
        <v>3</v>
      </c>
      <c r="J21" s="94">
        <f t="shared" si="2"/>
        <v>15</v>
      </c>
      <c r="K21" s="94">
        <v>85</v>
      </c>
      <c r="L21" s="94">
        <v>0</v>
      </c>
      <c r="M21" s="94">
        <v>0</v>
      </c>
      <c r="N21" s="95">
        <v>1</v>
      </c>
      <c r="O21" s="96">
        <f t="shared" si="3"/>
        <v>65.38461538461539</v>
      </c>
      <c r="P21" s="97">
        <v>62</v>
      </c>
      <c r="Q21" s="97">
        <v>2</v>
      </c>
      <c r="R21" s="97">
        <v>1</v>
      </c>
      <c r="S21" s="95">
        <v>0.9</v>
      </c>
      <c r="T21" s="96">
        <f t="shared" si="4"/>
        <v>58</v>
      </c>
      <c r="U21" s="94">
        <v>130</v>
      </c>
      <c r="V21" s="94">
        <v>2</v>
      </c>
      <c r="W21" s="96">
        <f>+IF(IF(U21="",0,IF(D21="Férfi",IF(V21&gt;5,0,IF(U21-70&lt;0,0,U21-70-V21*2)),IF(V21&gt;5,0,IF(U21-50&lt;0,0,U21-50-V21*2))))&lt;0,0,IF(U21="",0,IF(D21="Férfi",IF(V21&gt;5,0,IF(U21-70&lt;0,0,U21-70-V21*2)),IF(V21&gt;5,0,IF(U21-50&lt;0,0,U21-50-V21*2)))))</f>
        <v>56</v>
      </c>
      <c r="X21" s="94">
        <v>130</v>
      </c>
      <c r="Y21" s="94">
        <v>3</v>
      </c>
      <c r="Z21" s="96">
        <f>+IF(X21="",0,IF(D21="Férfi",IF(Y21&gt;5,0,IF(X21-40&lt;0,0,X21-40-Y21*2)),IF(Y21&gt;5,0,IF(X21-20&lt;0,0,IF(X21&gt;120,100-Y21*2,X21-20-Y21*2)))))</f>
        <v>84</v>
      </c>
      <c r="AA21" s="98">
        <v>0.035069444444444445</v>
      </c>
      <c r="AB21" s="94">
        <v>11</v>
      </c>
      <c r="AC21" s="99">
        <f>IF(AA21="",0,IF(IF(D21="Férfi",IF(AB21&lt;11,0,200-ROUND(INT((AA21-AC$2)*86400+29)/60,0)*2),IF(AB21&lt;10,0,200-ROUND(INT((AA21-AC$3)*86400+29)/60,0)*2))&lt;0,0,IF(D21="Férfi",IF(AB21&lt;11,0,200-ROUND(INT((AA21-AC$2)*86400+29)/60,0)*2),IF(AB21&lt;10,0,200-ROUND(INT((AA21-AC$3)*86400+29)/60,0)*2))))</f>
        <v>174</v>
      </c>
    </row>
    <row r="22" spans="1:29" s="5" customFormat="1" ht="13.5" thickBot="1">
      <c r="A22" s="161"/>
      <c r="B22" s="159"/>
      <c r="C22" s="90" t="s">
        <v>65</v>
      </c>
      <c r="D22" s="62" t="s">
        <v>52</v>
      </c>
      <c r="E22" s="157"/>
      <c r="F22" s="20">
        <f t="shared" si="0"/>
        <v>322.7692307692308</v>
      </c>
      <c r="G22" s="100">
        <v>79</v>
      </c>
      <c r="H22" s="101">
        <f t="shared" si="1"/>
        <v>79</v>
      </c>
      <c r="I22" s="102">
        <v>4</v>
      </c>
      <c r="J22" s="102">
        <f t="shared" si="2"/>
        <v>20</v>
      </c>
      <c r="K22" s="102">
        <v>58</v>
      </c>
      <c r="L22" s="102">
        <v>1</v>
      </c>
      <c r="M22" s="102">
        <v>0</v>
      </c>
      <c r="N22" s="103">
        <v>0.9</v>
      </c>
      <c r="O22" s="104">
        <f t="shared" si="3"/>
        <v>38.769230769230774</v>
      </c>
      <c r="P22" s="105">
        <v>33</v>
      </c>
      <c r="Q22" s="105">
        <v>0</v>
      </c>
      <c r="R22" s="105">
        <v>2</v>
      </c>
      <c r="S22" s="103">
        <v>0.9</v>
      </c>
      <c r="T22" s="104">
        <f t="shared" si="4"/>
        <v>33</v>
      </c>
      <c r="U22" s="102">
        <v>90</v>
      </c>
      <c r="V22" s="102">
        <v>4</v>
      </c>
      <c r="W22" s="104">
        <f>+IF(IF(U22="",0,IF(D22="Férfi",IF(V22&gt;5,0,IF(U22-70&lt;0,0,U22-70-V22*2)),IF(V22&gt;5,0,IF(U22-50&lt;0,0,U22-50-V22*2))))&lt;0,0,IF(U22="",0,IF(D22="Férfi",IF(V22&gt;5,0,IF(U22-70&lt;0,0,U22-70-V22*2)),IF(V22&gt;5,0,IF(U22-50&lt;0,0,U22-50-V22*2)))))</f>
        <v>12</v>
      </c>
      <c r="X22" s="102">
        <v>80</v>
      </c>
      <c r="Y22" s="102">
        <v>0</v>
      </c>
      <c r="Z22" s="104">
        <f t="shared" si="7"/>
        <v>40</v>
      </c>
      <c r="AA22" s="106">
        <v>0.060798611111111116</v>
      </c>
      <c r="AB22" s="102">
        <v>11</v>
      </c>
      <c r="AC22" s="107">
        <f>IF(AA22="",0,IF(IF(D22="Férfi",IF(AB22&lt;11,0,200-ROUND(INT((AA22-AC$2)*86400+29)/60,0)*2),IF(AB22&lt;10,0,200-ROUND(INT((AA22-AC$3)*86400+29)/60,0)*2))&lt;0,0,IF(D22="Férfi",IF(AB22&lt;11,0,200-ROUND(INT((AA22-AC$2)*86400+29)/60,0)*2),IF(AB22&lt;10,0,200-ROUND(INT((AA22-AC$3)*86400+29)/60,0)*2))))</f>
        <v>100</v>
      </c>
    </row>
    <row r="23" spans="1:29" s="5" customFormat="1" ht="13.5" thickBot="1">
      <c r="A23" s="162"/>
      <c r="B23" s="159"/>
      <c r="C23" s="86" t="s">
        <v>49</v>
      </c>
      <c r="D23" s="1" t="s">
        <v>52</v>
      </c>
      <c r="E23" s="158"/>
      <c r="F23" s="92">
        <f t="shared" si="0"/>
        <v>268.1538461538462</v>
      </c>
      <c r="G23" s="108">
        <v>39</v>
      </c>
      <c r="H23" s="109">
        <f t="shared" si="1"/>
        <v>39</v>
      </c>
      <c r="I23" s="110">
        <v>7</v>
      </c>
      <c r="J23" s="110">
        <f t="shared" si="2"/>
        <v>35</v>
      </c>
      <c r="K23" s="110">
        <v>71</v>
      </c>
      <c r="L23" s="110">
        <v>0</v>
      </c>
      <c r="M23" s="110">
        <v>1</v>
      </c>
      <c r="N23" s="111">
        <v>0.9</v>
      </c>
      <c r="O23" s="112">
        <f t="shared" si="3"/>
        <v>49.15384615384615</v>
      </c>
      <c r="P23" s="113">
        <v>55</v>
      </c>
      <c r="Q23" s="113">
        <v>0</v>
      </c>
      <c r="R23" s="113">
        <v>1</v>
      </c>
      <c r="S23" s="111">
        <v>0.9</v>
      </c>
      <c r="T23" s="112">
        <f t="shared" si="4"/>
        <v>55.00000000000001</v>
      </c>
      <c r="U23" s="110">
        <v>100</v>
      </c>
      <c r="V23" s="110">
        <v>1</v>
      </c>
      <c r="W23" s="112">
        <f>+IF(IF(U23="",0,IF(D23="Férfi",IF(V23&gt;5,0,IF(U23-70&lt;0,0,U23-70-V23*2)),IF(V23&gt;5,0,IF(U23-50&lt;0,0,U23-50-V23*2))))&lt;0,0,IF(U23="",0,IF(D23="Férfi",IF(V23&gt;5,0,IF(U23-70&lt;0,0,U23-70-V23*2)),IF(V23&gt;5,0,IF(U23-50&lt;0,0,U23-50-V23*2)))))</f>
        <v>28</v>
      </c>
      <c r="X23" s="110">
        <v>110</v>
      </c>
      <c r="Y23" s="110">
        <v>4</v>
      </c>
      <c r="Z23" s="112">
        <f t="shared" si="7"/>
        <v>62</v>
      </c>
      <c r="AA23" s="114">
        <v>0.13819444444444443</v>
      </c>
      <c r="AB23" s="110">
        <v>6</v>
      </c>
      <c r="AC23" s="115">
        <f>IF(AA23="",0,IF(IF(D23="Férfi",IF(AB23&lt;11,0,200-ROUND(INT((AA23-AC$2)*86400+29)/60,0)*2),IF(AB23&lt;10,0,200-ROUND(INT((AA23-AC$3)*86400+29)/60,0)*2))&lt;0,0,IF(D23="Férfi",IF(AB23&lt;11,0,200-ROUND(INT((AA23-AC$2)*86400+29)/60,0)*2),IF(AB23&lt;10,0,200-ROUND(INT((AA23-AC$3)*86400+29)/60,0)*2))))</f>
        <v>0</v>
      </c>
    </row>
    <row r="24" spans="1:29" s="7" customFormat="1" ht="13.5" thickBot="1">
      <c r="A24" s="160">
        <v>7</v>
      </c>
      <c r="B24" s="159" t="s">
        <v>83</v>
      </c>
      <c r="C24" s="89" t="s">
        <v>37</v>
      </c>
      <c r="D24" s="1" t="s">
        <v>50</v>
      </c>
      <c r="E24" s="156">
        <f>SUM(F24:F26)</f>
        <v>871.9369658119658</v>
      </c>
      <c r="F24" s="91">
        <f t="shared" si="0"/>
        <v>285.45833333333337</v>
      </c>
      <c r="G24" s="93">
        <v>62</v>
      </c>
      <c r="H24" s="94">
        <f t="shared" si="1"/>
        <v>62</v>
      </c>
      <c r="I24" s="94">
        <v>6</v>
      </c>
      <c r="J24" s="94">
        <f t="shared" si="2"/>
        <v>30</v>
      </c>
      <c r="K24" s="94">
        <v>52</v>
      </c>
      <c r="L24" s="94">
        <v>0</v>
      </c>
      <c r="M24" s="94">
        <v>0</v>
      </c>
      <c r="N24" s="95">
        <v>1</v>
      </c>
      <c r="O24" s="96">
        <f t="shared" si="3"/>
        <v>43.333333333333336</v>
      </c>
      <c r="P24" s="97">
        <v>43</v>
      </c>
      <c r="Q24" s="97">
        <v>1</v>
      </c>
      <c r="R24" s="97">
        <v>1</v>
      </c>
      <c r="S24" s="95">
        <v>0.9</v>
      </c>
      <c r="T24" s="96">
        <f t="shared" si="4"/>
        <v>46.12499999999999</v>
      </c>
      <c r="U24" s="94"/>
      <c r="V24" s="94"/>
      <c r="W24" s="96">
        <f>+IF(IF(U24="",0,IF(D24="Férfi",IF(V24&gt;5,0,IF(U24-70&lt;0,0,U24-70-V24*2)),IF(V24&gt;5,0,IF(U24-40&lt;0,0,U24-40-V24*2))))&lt;0,0,IF(U24="",0,IF(D24="Férfi",IF(V24&gt;5,0,IF(U24-70&lt;0,0,U24-70-V24*2)),IF(V24&gt;5,0,IF(U24-40&lt;0,0,U24-40-V24*2)))))</f>
        <v>0</v>
      </c>
      <c r="X24" s="94"/>
      <c r="Y24" s="94"/>
      <c r="Z24" s="96">
        <f>+IF(X24="",0,IF(D24="Férfi",IF(Y24&gt;5,0,IF(X24-40&lt;0,0,X24-40-Y24*2)),IF(Y24&gt;5,0,IF(X24-20&lt;0,0,IF(X24&gt;120,100-Y24*2,X24-20-Y24*2)))))</f>
        <v>0</v>
      </c>
      <c r="AA24" s="98">
        <v>0.051631944444444446</v>
      </c>
      <c r="AB24" s="94">
        <v>11</v>
      </c>
      <c r="AC24" s="99">
        <f>IF(AA24="",0,IF(AB24&lt;10,0,200-ROUND(INT((AA24-AC$4)*86400+29)/60,0)*2))</f>
        <v>104</v>
      </c>
    </row>
    <row r="25" spans="1:29" s="6" customFormat="1" ht="13.5" thickBot="1">
      <c r="A25" s="161"/>
      <c r="B25" s="159"/>
      <c r="C25" s="90" t="s">
        <v>40</v>
      </c>
      <c r="D25" s="62" t="s">
        <v>51</v>
      </c>
      <c r="E25" s="157"/>
      <c r="F25" s="20">
        <f t="shared" si="0"/>
        <v>206</v>
      </c>
      <c r="G25" s="100">
        <v>39</v>
      </c>
      <c r="H25" s="101">
        <f t="shared" si="1"/>
        <v>39</v>
      </c>
      <c r="I25" s="102">
        <v>7</v>
      </c>
      <c r="J25" s="102">
        <f t="shared" si="2"/>
        <v>35</v>
      </c>
      <c r="K25" s="102">
        <v>28</v>
      </c>
      <c r="L25" s="102">
        <v>5</v>
      </c>
      <c r="M25" s="102">
        <v>0</v>
      </c>
      <c r="N25" s="103">
        <v>0.8</v>
      </c>
      <c r="O25" s="104">
        <f t="shared" si="3"/>
        <v>12</v>
      </c>
      <c r="P25" s="105"/>
      <c r="Q25" s="105"/>
      <c r="R25" s="105"/>
      <c r="S25" s="103"/>
      <c r="T25" s="104">
        <f t="shared" si="4"/>
        <v>0</v>
      </c>
      <c r="U25" s="102"/>
      <c r="V25" s="102"/>
      <c r="W25" s="104">
        <f aca="true" t="shared" si="8" ref="W25:W32">+IF(IF(U25="",0,IF(D25="Férfi",IF(V25&gt;5,0,IF(U25-70&lt;0,0,U25-70-V25*2)),IF(V25&gt;5,0,IF(U25-50&lt;0,0,U25-50-V25*2))))&lt;0,0,IF(U25="",0,IF(D25="Férfi",IF(V25&gt;5,0,IF(U25-70&lt;0,0,U25-70-V25*2)),IF(V25&gt;5,0,IF(U25-50&lt;0,0,U25-50-V25*2)))))</f>
        <v>0</v>
      </c>
      <c r="X25" s="102"/>
      <c r="Y25" s="102"/>
      <c r="Z25" s="104">
        <f t="shared" si="7"/>
        <v>0</v>
      </c>
      <c r="AA25" s="106">
        <v>0.04390046296296296</v>
      </c>
      <c r="AB25" s="102">
        <v>10</v>
      </c>
      <c r="AC25" s="107">
        <f aca="true" t="shared" si="9" ref="AC25:AC32">IF(AA25="",0,IF(IF(D25="Férfi",IF(AB25&lt;11,0,200-ROUND(INT((AA25-AC$2)*86400+29)/60,0)*2),IF(AB25&lt;10,0,200-ROUND(INT((AA25-AC$3)*86400+29)/60,0)*2))&lt;0,0,IF(D25="Férfi",IF(AB25&lt;11,0,200-ROUND(INT((AA25-AC$2)*86400+29)/60,0)*2),IF(AB25&lt;10,0,200-ROUND(INT((AA25-AC$3)*86400+29)/60,0)*2))))</f>
        <v>120</v>
      </c>
    </row>
    <row r="26" spans="1:29" s="5" customFormat="1" ht="13.5" thickBot="1">
      <c r="A26" s="162"/>
      <c r="B26" s="159"/>
      <c r="C26" s="86" t="s">
        <v>68</v>
      </c>
      <c r="D26" s="1" t="s">
        <v>52</v>
      </c>
      <c r="E26" s="158"/>
      <c r="F26" s="92">
        <f t="shared" si="0"/>
        <v>380.47863247863245</v>
      </c>
      <c r="G26" s="108">
        <v>45</v>
      </c>
      <c r="H26" s="109">
        <f t="shared" si="1"/>
        <v>45</v>
      </c>
      <c r="I26" s="110">
        <v>7</v>
      </c>
      <c r="J26" s="110">
        <f t="shared" si="2"/>
        <v>35</v>
      </c>
      <c r="K26" s="110">
        <v>88</v>
      </c>
      <c r="L26" s="110">
        <v>0</v>
      </c>
      <c r="M26" s="110">
        <v>1</v>
      </c>
      <c r="N26" s="111">
        <v>0.9</v>
      </c>
      <c r="O26" s="112">
        <f t="shared" si="3"/>
        <v>60.92307692307693</v>
      </c>
      <c r="P26" s="113">
        <v>77</v>
      </c>
      <c r="Q26" s="113">
        <v>0</v>
      </c>
      <c r="R26" s="113">
        <v>0</v>
      </c>
      <c r="S26" s="111">
        <v>1</v>
      </c>
      <c r="T26" s="112">
        <f t="shared" si="4"/>
        <v>85.55555555555556</v>
      </c>
      <c r="U26" s="110">
        <v>90</v>
      </c>
      <c r="V26" s="110">
        <v>2</v>
      </c>
      <c r="W26" s="112">
        <f t="shared" si="8"/>
        <v>16</v>
      </c>
      <c r="X26" s="110">
        <v>100</v>
      </c>
      <c r="Y26" s="110">
        <v>3</v>
      </c>
      <c r="Z26" s="112">
        <f t="shared" si="7"/>
        <v>54</v>
      </c>
      <c r="AA26" s="114">
        <v>0.06620370370370371</v>
      </c>
      <c r="AB26" s="110">
        <v>11</v>
      </c>
      <c r="AC26" s="115">
        <f t="shared" si="9"/>
        <v>84</v>
      </c>
    </row>
    <row r="27" spans="1:29" s="5" customFormat="1" ht="13.5" thickBot="1">
      <c r="A27" s="160">
        <v>8</v>
      </c>
      <c r="B27" s="159" t="s">
        <v>87</v>
      </c>
      <c r="C27" s="89" t="s">
        <v>70</v>
      </c>
      <c r="D27" s="1" t="s">
        <v>52</v>
      </c>
      <c r="E27" s="156">
        <f>SUM(F27:F29)</f>
        <v>848.982905982906</v>
      </c>
      <c r="F27" s="91">
        <f t="shared" si="0"/>
        <v>313.1794871794872</v>
      </c>
      <c r="G27" s="93">
        <v>65</v>
      </c>
      <c r="H27" s="94">
        <f t="shared" si="1"/>
        <v>65</v>
      </c>
      <c r="I27" s="94">
        <v>5</v>
      </c>
      <c r="J27" s="94">
        <f t="shared" si="2"/>
        <v>25</v>
      </c>
      <c r="K27" s="94">
        <v>50</v>
      </c>
      <c r="L27" s="94">
        <v>2</v>
      </c>
      <c r="M27" s="94">
        <v>0</v>
      </c>
      <c r="N27" s="95">
        <v>0.9</v>
      </c>
      <c r="O27" s="96">
        <f t="shared" si="3"/>
        <v>31.84615384615385</v>
      </c>
      <c r="P27" s="97">
        <v>30</v>
      </c>
      <c r="Q27" s="97">
        <v>0</v>
      </c>
      <c r="R27" s="97">
        <v>0</v>
      </c>
      <c r="S27" s="95">
        <v>1</v>
      </c>
      <c r="T27" s="96">
        <f t="shared" si="4"/>
        <v>33.33333333333333</v>
      </c>
      <c r="U27" s="94"/>
      <c r="V27" s="94"/>
      <c r="W27" s="96">
        <f t="shared" si="8"/>
        <v>0</v>
      </c>
      <c r="X27" s="94">
        <v>50</v>
      </c>
      <c r="Y27" s="94">
        <v>3</v>
      </c>
      <c r="Z27" s="96">
        <f>+IF(X27="",0,IF(D27="Férfi",IF(Y27&gt;5,0,IF(X27-40&lt;0,0,X27-40-Y27*2)),IF(Y27&gt;5,0,IF(X27-20&lt;0,0,IF(X27&gt;120,100-Y27*2,X27-20-Y27*2)))))</f>
        <v>4</v>
      </c>
      <c r="AA27" s="98">
        <v>0.042256944444444444</v>
      </c>
      <c r="AB27" s="94">
        <v>11</v>
      </c>
      <c r="AC27" s="99">
        <f t="shared" si="9"/>
        <v>154</v>
      </c>
    </row>
    <row r="28" spans="1:29" s="5" customFormat="1" ht="13.5" thickBot="1">
      <c r="A28" s="161"/>
      <c r="B28" s="159"/>
      <c r="C28" s="90" t="s">
        <v>69</v>
      </c>
      <c r="D28" s="62" t="s">
        <v>52</v>
      </c>
      <c r="E28" s="157"/>
      <c r="F28" s="20">
        <f t="shared" si="0"/>
        <v>271.0769230769231</v>
      </c>
      <c r="G28" s="100">
        <v>37</v>
      </c>
      <c r="H28" s="101">
        <f t="shared" si="1"/>
        <v>37</v>
      </c>
      <c r="I28" s="102">
        <v>6</v>
      </c>
      <c r="J28" s="102">
        <f t="shared" si="2"/>
        <v>30</v>
      </c>
      <c r="K28" s="102">
        <v>70</v>
      </c>
      <c r="L28" s="102">
        <v>1</v>
      </c>
      <c r="M28" s="102">
        <v>1</v>
      </c>
      <c r="N28" s="103">
        <v>0.9</v>
      </c>
      <c r="O28" s="104">
        <f t="shared" si="3"/>
        <v>47.07692307692308</v>
      </c>
      <c r="P28" s="105">
        <v>65</v>
      </c>
      <c r="Q28" s="105">
        <v>1</v>
      </c>
      <c r="R28" s="105">
        <v>1</v>
      </c>
      <c r="S28" s="103">
        <v>0.9</v>
      </c>
      <c r="T28" s="104">
        <f t="shared" si="4"/>
        <v>63</v>
      </c>
      <c r="U28" s="102">
        <v>80</v>
      </c>
      <c r="V28" s="102">
        <v>9</v>
      </c>
      <c r="W28" s="104">
        <f t="shared" si="8"/>
        <v>0</v>
      </c>
      <c r="X28" s="102">
        <v>70</v>
      </c>
      <c r="Y28" s="102">
        <v>1</v>
      </c>
      <c r="Z28" s="104">
        <f t="shared" si="7"/>
        <v>28</v>
      </c>
      <c r="AA28" s="106">
        <v>0.07271990740740741</v>
      </c>
      <c r="AB28" s="102">
        <v>11</v>
      </c>
      <c r="AC28" s="107">
        <f t="shared" si="9"/>
        <v>66</v>
      </c>
    </row>
    <row r="29" spans="1:29" s="5" customFormat="1" ht="13.5" thickBot="1">
      <c r="A29" s="162"/>
      <c r="B29" s="159"/>
      <c r="C29" s="86" t="s">
        <v>63</v>
      </c>
      <c r="D29" s="1" t="s">
        <v>52</v>
      </c>
      <c r="E29" s="158"/>
      <c r="F29" s="92">
        <f t="shared" si="0"/>
        <v>264.7264957264957</v>
      </c>
      <c r="G29" s="108">
        <v>47</v>
      </c>
      <c r="H29" s="109">
        <f t="shared" si="1"/>
        <v>47</v>
      </c>
      <c r="I29" s="110">
        <v>4</v>
      </c>
      <c r="J29" s="110">
        <f t="shared" si="2"/>
        <v>20</v>
      </c>
      <c r="K29" s="110">
        <v>70</v>
      </c>
      <c r="L29" s="110">
        <v>2</v>
      </c>
      <c r="M29" s="110">
        <v>2</v>
      </c>
      <c r="N29" s="111">
        <v>0.8</v>
      </c>
      <c r="O29" s="112">
        <f t="shared" si="3"/>
        <v>40.61538461538461</v>
      </c>
      <c r="P29" s="113">
        <v>50</v>
      </c>
      <c r="Q29" s="113">
        <v>3</v>
      </c>
      <c r="R29" s="113">
        <v>0</v>
      </c>
      <c r="S29" s="111">
        <v>0.8</v>
      </c>
      <c r="T29" s="112">
        <f t="shared" si="4"/>
        <v>39.111111111111114</v>
      </c>
      <c r="U29" s="110">
        <v>80</v>
      </c>
      <c r="V29" s="110">
        <v>6</v>
      </c>
      <c r="W29" s="112">
        <f t="shared" si="8"/>
        <v>0</v>
      </c>
      <c r="X29" s="110">
        <v>70</v>
      </c>
      <c r="Y29" s="110">
        <v>5</v>
      </c>
      <c r="Z29" s="112">
        <f t="shared" si="7"/>
        <v>20</v>
      </c>
      <c r="AA29" s="114">
        <v>0.06163194444444445</v>
      </c>
      <c r="AB29" s="110">
        <v>11</v>
      </c>
      <c r="AC29" s="115">
        <f t="shared" si="9"/>
        <v>98</v>
      </c>
    </row>
    <row r="30" spans="1:29" s="6" customFormat="1" ht="13.5" thickBot="1">
      <c r="A30" s="160">
        <v>9</v>
      </c>
      <c r="B30" s="159" t="s">
        <v>85</v>
      </c>
      <c r="C30" s="89" t="s">
        <v>75</v>
      </c>
      <c r="D30" s="1" t="s">
        <v>51</v>
      </c>
      <c r="E30" s="156">
        <f>SUM(F30:F32)</f>
        <v>800.3311965811965</v>
      </c>
      <c r="F30" s="91">
        <f t="shared" si="0"/>
        <v>275.75</v>
      </c>
      <c r="G30" s="93">
        <v>2</v>
      </c>
      <c r="H30" s="94">
        <f t="shared" si="1"/>
        <v>2</v>
      </c>
      <c r="I30" s="94">
        <v>5</v>
      </c>
      <c r="J30" s="94">
        <f t="shared" si="2"/>
        <v>25</v>
      </c>
      <c r="K30" s="94">
        <v>60</v>
      </c>
      <c r="L30" s="94">
        <v>0</v>
      </c>
      <c r="M30" s="94">
        <v>1</v>
      </c>
      <c r="N30" s="95">
        <v>0.9</v>
      </c>
      <c r="O30" s="96">
        <f t="shared" si="3"/>
        <v>45</v>
      </c>
      <c r="P30" s="97">
        <v>43</v>
      </c>
      <c r="Q30" s="97">
        <v>0</v>
      </c>
      <c r="R30" s="97">
        <v>0</v>
      </c>
      <c r="S30" s="95">
        <v>1</v>
      </c>
      <c r="T30" s="96">
        <f t="shared" si="4"/>
        <v>53.75</v>
      </c>
      <c r="U30" s="94">
        <v>70</v>
      </c>
      <c r="V30" s="94">
        <v>2</v>
      </c>
      <c r="W30" s="96">
        <f t="shared" si="8"/>
        <v>16</v>
      </c>
      <c r="X30" s="94">
        <v>60</v>
      </c>
      <c r="Y30" s="94">
        <v>1</v>
      </c>
      <c r="Z30" s="96">
        <f>+IF(X30="",0,IF(D30="Férfi",IF(Y30&gt;5,0,IF(X30-40&lt;0,0,X30-40-Y30*2)),IF(Y30&gt;5,0,IF(X30-20&lt;0,0,IF(X30&gt;120,100-Y30*2,X30-20-Y30*2)))))</f>
        <v>38</v>
      </c>
      <c r="AA30" s="98">
        <v>0.05230324074074074</v>
      </c>
      <c r="AB30" s="94">
        <v>11</v>
      </c>
      <c r="AC30" s="99">
        <f t="shared" si="9"/>
        <v>96</v>
      </c>
    </row>
    <row r="31" spans="1:29" s="5" customFormat="1" ht="13.5" thickBot="1">
      <c r="A31" s="161"/>
      <c r="B31" s="159"/>
      <c r="C31" s="90" t="s">
        <v>47</v>
      </c>
      <c r="D31" s="62" t="s">
        <v>52</v>
      </c>
      <c r="E31" s="157"/>
      <c r="F31" s="20">
        <f t="shared" si="0"/>
        <v>419.5811965811966</v>
      </c>
      <c r="G31" s="100">
        <v>48</v>
      </c>
      <c r="H31" s="101">
        <f t="shared" si="1"/>
        <v>48</v>
      </c>
      <c r="I31" s="102">
        <v>8</v>
      </c>
      <c r="J31" s="102">
        <f t="shared" si="2"/>
        <v>40</v>
      </c>
      <c r="K31" s="102">
        <v>105</v>
      </c>
      <c r="L31" s="102">
        <v>0</v>
      </c>
      <c r="M31" s="102">
        <v>2</v>
      </c>
      <c r="N31" s="103">
        <v>0.9</v>
      </c>
      <c r="O31" s="104">
        <f t="shared" si="3"/>
        <v>72.6923076923077</v>
      </c>
      <c r="P31" s="105">
        <v>80</v>
      </c>
      <c r="Q31" s="105">
        <v>0</v>
      </c>
      <c r="R31" s="105">
        <v>0</v>
      </c>
      <c r="S31" s="103">
        <v>1</v>
      </c>
      <c r="T31" s="104">
        <f t="shared" si="4"/>
        <v>88.88888888888889</v>
      </c>
      <c r="U31" s="102">
        <v>130</v>
      </c>
      <c r="V31" s="102">
        <v>8</v>
      </c>
      <c r="W31" s="104">
        <f t="shared" si="8"/>
        <v>0</v>
      </c>
      <c r="X31" s="102">
        <v>90</v>
      </c>
      <c r="Y31" s="102">
        <v>2</v>
      </c>
      <c r="Z31" s="104">
        <f t="shared" si="7"/>
        <v>46</v>
      </c>
      <c r="AA31" s="106">
        <v>0.05230324074074074</v>
      </c>
      <c r="AB31" s="102">
        <v>11</v>
      </c>
      <c r="AC31" s="107">
        <f t="shared" si="9"/>
        <v>124</v>
      </c>
    </row>
    <row r="32" spans="1:29" s="6" customFormat="1" ht="13.5" thickBot="1">
      <c r="A32" s="162"/>
      <c r="B32" s="159"/>
      <c r="C32" s="86" t="s">
        <v>77</v>
      </c>
      <c r="D32" s="1" t="s">
        <v>51</v>
      </c>
      <c r="E32" s="158"/>
      <c r="F32" s="92">
        <f t="shared" si="0"/>
        <v>105</v>
      </c>
      <c r="G32" s="108">
        <v>39</v>
      </c>
      <c r="H32" s="109">
        <f t="shared" si="1"/>
        <v>39</v>
      </c>
      <c r="I32" s="110">
        <v>6</v>
      </c>
      <c r="J32" s="110">
        <f t="shared" si="2"/>
        <v>30</v>
      </c>
      <c r="K32" s="110"/>
      <c r="L32" s="110"/>
      <c r="M32" s="110"/>
      <c r="N32" s="111"/>
      <c r="O32" s="112">
        <f t="shared" si="3"/>
        <v>0</v>
      </c>
      <c r="P32" s="113"/>
      <c r="Q32" s="113"/>
      <c r="R32" s="113"/>
      <c r="S32" s="111"/>
      <c r="T32" s="112">
        <f t="shared" si="4"/>
        <v>0</v>
      </c>
      <c r="U32" s="110"/>
      <c r="V32" s="110"/>
      <c r="W32" s="112">
        <f t="shared" si="8"/>
        <v>0</v>
      </c>
      <c r="X32" s="110"/>
      <c r="Y32" s="110"/>
      <c r="Z32" s="112">
        <f t="shared" si="7"/>
        <v>0</v>
      </c>
      <c r="AA32" s="114">
        <v>0.0731712962962963</v>
      </c>
      <c r="AB32" s="110">
        <v>11</v>
      </c>
      <c r="AC32" s="115">
        <f t="shared" si="9"/>
        <v>36</v>
      </c>
    </row>
    <row r="33" spans="1:29" s="5" customFormat="1" ht="13.5" thickBot="1">
      <c r="A33" s="160">
        <v>10</v>
      </c>
      <c r="B33" s="159" t="s">
        <v>82</v>
      </c>
      <c r="C33" s="89" t="s">
        <v>73</v>
      </c>
      <c r="D33" s="1" t="s">
        <v>50</v>
      </c>
      <c r="E33" s="156">
        <f>SUM(F33:F35)</f>
        <v>522.8205128205128</v>
      </c>
      <c r="F33" s="91">
        <f t="shared" si="0"/>
        <v>75</v>
      </c>
      <c r="G33" s="93">
        <v>18</v>
      </c>
      <c r="H33" s="94">
        <f t="shared" si="1"/>
        <v>18</v>
      </c>
      <c r="I33" s="94">
        <v>3</v>
      </c>
      <c r="J33" s="94">
        <f t="shared" si="2"/>
        <v>15</v>
      </c>
      <c r="K33" s="94"/>
      <c r="L33" s="94"/>
      <c r="M33" s="94"/>
      <c r="N33" s="95"/>
      <c r="O33" s="96">
        <f t="shared" si="3"/>
        <v>0</v>
      </c>
      <c r="P33" s="97"/>
      <c r="Q33" s="97"/>
      <c r="R33" s="97"/>
      <c r="S33" s="95"/>
      <c r="T33" s="96">
        <f t="shared" si="4"/>
        <v>0</v>
      </c>
      <c r="U33" s="94"/>
      <c r="V33" s="94"/>
      <c r="W33" s="96">
        <f>+IF(IF(U33="",0,IF(D33="Férfi",IF(V33&gt;5,0,IF(U33-70&lt;0,0,U33-70-V33*2)),IF(V33&gt;5,0,IF(U33-40&lt;0,0,U33-40-V33*2))))&lt;0,0,IF(U33="",0,IF(D33="Férfi",IF(V33&gt;5,0,IF(U33-70&lt;0,0,U33-70-V33*2)),IF(V33&gt;5,0,IF(U33-40&lt;0,0,U33-40-V33*2)))))</f>
        <v>0</v>
      </c>
      <c r="X33" s="94"/>
      <c r="Y33" s="94"/>
      <c r="Z33" s="96">
        <f>+IF(X33="",0,IF(D33="Férfi",IF(Y33&gt;5,0,IF(X33-40&lt;0,0,X33-40-Y33*2)),IF(Y33&gt;5,0,IF(X33-20&lt;0,0,IF(X33&gt;120,100-Y33*2,X33-20-Y33*2)))))</f>
        <v>0</v>
      </c>
      <c r="AA33" s="98">
        <v>0.0731712962962963</v>
      </c>
      <c r="AB33" s="94">
        <v>11</v>
      </c>
      <c r="AC33" s="99">
        <f>IF(AA33="",0,IF(AB33&lt;10,0,200-ROUND(INT((AA33-AC$4)*86400+29)/60,0)*2))</f>
        <v>42</v>
      </c>
    </row>
    <row r="34" spans="1:29" s="5" customFormat="1" ht="13.5" thickBot="1">
      <c r="A34" s="161"/>
      <c r="B34" s="159"/>
      <c r="C34" s="90" t="s">
        <v>72</v>
      </c>
      <c r="D34" s="62" t="s">
        <v>50</v>
      </c>
      <c r="E34" s="157"/>
      <c r="F34" s="20">
        <f t="shared" si="0"/>
        <v>62</v>
      </c>
      <c r="G34" s="100"/>
      <c r="H34" s="101">
        <f t="shared" si="1"/>
        <v>0</v>
      </c>
      <c r="I34" s="102">
        <v>4</v>
      </c>
      <c r="J34" s="102">
        <f t="shared" si="2"/>
        <v>20</v>
      </c>
      <c r="K34" s="102"/>
      <c r="L34" s="102"/>
      <c r="M34" s="102"/>
      <c r="N34" s="103"/>
      <c r="O34" s="104">
        <f t="shared" si="3"/>
        <v>0</v>
      </c>
      <c r="P34" s="105"/>
      <c r="Q34" s="105"/>
      <c r="R34" s="105"/>
      <c r="S34" s="103"/>
      <c r="T34" s="104">
        <f t="shared" si="4"/>
        <v>0</v>
      </c>
      <c r="U34" s="102"/>
      <c r="V34" s="102"/>
      <c r="W34" s="104">
        <f>+IF(IF(U34="",0,IF(D34="Férfi",IF(V34&gt;5,0,IF(U34-70&lt;0,0,U34-70-V34*2)),IF(V34&gt;5,0,IF(U34-40&lt;0,0,U34-40-V34*2))))&lt;0,0,IF(U34="",0,IF(D34="Férfi",IF(V34&gt;5,0,IF(U34-70&lt;0,0,U34-70-V34*2)),IF(V34&gt;5,0,IF(U34-40&lt;0,0,U34-40-V34*2)))))</f>
        <v>0</v>
      </c>
      <c r="X34" s="102"/>
      <c r="Y34" s="102"/>
      <c r="Z34" s="104">
        <f t="shared" si="7"/>
        <v>0</v>
      </c>
      <c r="AA34" s="106">
        <v>0.0731712962962963</v>
      </c>
      <c r="AB34" s="102">
        <v>11</v>
      </c>
      <c r="AC34" s="107">
        <f>IF(AA34="",0,IF(AB34&lt;10,0,200-ROUND(INT((AA34-AC$4)*86400+29)/60,0)*2))</f>
        <v>42</v>
      </c>
    </row>
    <row r="35" spans="1:29" s="5" customFormat="1" ht="13.5" thickBot="1">
      <c r="A35" s="162"/>
      <c r="B35" s="159"/>
      <c r="C35" s="86" t="s">
        <v>38</v>
      </c>
      <c r="D35" s="1" t="s">
        <v>52</v>
      </c>
      <c r="E35" s="158"/>
      <c r="F35" s="92">
        <f t="shared" si="0"/>
        <v>385.8205128205128</v>
      </c>
      <c r="G35" s="108">
        <v>68</v>
      </c>
      <c r="H35" s="109">
        <f t="shared" si="1"/>
        <v>68</v>
      </c>
      <c r="I35" s="110">
        <v>3</v>
      </c>
      <c r="J35" s="110">
        <f t="shared" si="2"/>
        <v>15</v>
      </c>
      <c r="K35" s="110">
        <v>86</v>
      </c>
      <c r="L35" s="110">
        <v>0</v>
      </c>
      <c r="M35" s="110">
        <v>0</v>
      </c>
      <c r="N35" s="111">
        <v>1</v>
      </c>
      <c r="O35" s="112">
        <f t="shared" si="3"/>
        <v>66.15384615384615</v>
      </c>
      <c r="P35" s="113">
        <v>69</v>
      </c>
      <c r="Q35" s="113">
        <v>0</v>
      </c>
      <c r="R35" s="113">
        <v>0</v>
      </c>
      <c r="S35" s="111">
        <v>1</v>
      </c>
      <c r="T35" s="112">
        <f t="shared" si="4"/>
        <v>76.66666666666667</v>
      </c>
      <c r="U35" s="110">
        <v>110</v>
      </c>
      <c r="V35" s="110">
        <v>1</v>
      </c>
      <c r="W35" s="112">
        <f>+IF(IF(U35="",0,IF(D35="Férfi",IF(V35&gt;5,0,IF(U35-70&lt;0,0,U35-70-V35*2)),IF(V35&gt;5,0,IF(U35-50&lt;0,0,U35-50-V35*2))))&lt;0,0,IF(U35="",0,IF(D35="Férfi",IF(V35&gt;5,0,IF(U35-70&lt;0,0,U35-70-V35*2)),IF(V35&gt;5,0,IF(U35-50&lt;0,0,U35-50-V35*2)))))</f>
        <v>38</v>
      </c>
      <c r="X35" s="110">
        <v>100</v>
      </c>
      <c r="Y35" s="110">
        <v>1</v>
      </c>
      <c r="Z35" s="112">
        <f t="shared" si="7"/>
        <v>58</v>
      </c>
      <c r="AA35" s="114">
        <v>0.0731712962962963</v>
      </c>
      <c r="AB35" s="110">
        <v>11</v>
      </c>
      <c r="AC35" s="115">
        <f>IF(AA35="",0,IF(IF(D35="Férfi",IF(AB35&lt;11,0,200-ROUND(INT((AA35-AC$2)*86400+29)/60,0)*2),IF(AB35&lt;10,0,200-ROUND(INT((AA35-AC$3)*86400+29)/60,0)*2))&lt;0,0,IF(D35="Férfi",IF(AB35&lt;11,0,200-ROUND(INT((AA35-AC$2)*86400+29)/60,0)*2),IF(AB35&lt;10,0,200-ROUND(INT((AA35-AC$3)*86400+29)/60,0)*2))))</f>
        <v>64</v>
      </c>
    </row>
    <row r="36" spans="1:29" s="5" customFormat="1" ht="13.5" thickBot="1">
      <c r="A36" s="160">
        <v>11</v>
      </c>
      <c r="B36" s="159" t="s">
        <v>86</v>
      </c>
      <c r="C36" s="89" t="s">
        <v>79</v>
      </c>
      <c r="D36" s="1" t="s">
        <v>51</v>
      </c>
      <c r="E36" s="156">
        <f>SUM(F36:F38)</f>
        <v>520.8461538461538</v>
      </c>
      <c r="F36" s="91">
        <f t="shared" si="0"/>
        <v>51</v>
      </c>
      <c r="G36" s="93">
        <v>51</v>
      </c>
      <c r="H36" s="94">
        <f t="shared" si="1"/>
        <v>51</v>
      </c>
      <c r="I36" s="94"/>
      <c r="J36" s="94">
        <f t="shared" si="2"/>
        <v>0</v>
      </c>
      <c r="K36" s="94"/>
      <c r="L36" s="94"/>
      <c r="M36" s="94"/>
      <c r="N36" s="95"/>
      <c r="O36" s="96">
        <f t="shared" si="3"/>
        <v>0</v>
      </c>
      <c r="P36" s="97"/>
      <c r="Q36" s="97"/>
      <c r="R36" s="97"/>
      <c r="S36" s="95"/>
      <c r="T36" s="96">
        <f t="shared" si="4"/>
        <v>0</v>
      </c>
      <c r="U36" s="94"/>
      <c r="V36" s="94"/>
      <c r="W36" s="96">
        <f>+IF(IF(U36="",0,IF(D36="Férfi",IF(V36&gt;5,0,IF(U36-70&lt;0,0,U36-70-V36*2)),IF(V36&gt;5,0,IF(U36-50&lt;0,0,U36-50-V36*2))))&lt;0,0,IF(U36="",0,IF(D36="Férfi",IF(V36&gt;5,0,IF(U36-70&lt;0,0,U36-70-V36*2)),IF(V36&gt;5,0,IF(U36-50&lt;0,0,U36-50-V36*2)))))</f>
        <v>0</v>
      </c>
      <c r="X36" s="94"/>
      <c r="Y36" s="94"/>
      <c r="Z36" s="96">
        <f>+IF(X36="",0,IF(D36="Férfi",IF(Y36&gt;5,0,IF(X36-40&lt;0,0,X36-40-Y36*2)),IF(Y36&gt;5,0,IF(X36-20&lt;0,0,IF(X36&gt;120,100-Y36*2,X36-20-Y36*2)))))</f>
        <v>0</v>
      </c>
      <c r="AA36" s="98"/>
      <c r="AB36" s="94"/>
      <c r="AC36" s="99">
        <f>IF(AA36="",0,IF(IF(D36="Férfi",IF(AB36&lt;11,0,200-ROUND(INT((AA36-AC$2)*86400+29)/60,0)*2),IF(AB36&lt;10,0,200-ROUND(INT((AA36-AC$3)*86400+29)/60,0)*2))&lt;0,0,IF(D36="Férfi",IF(AB36&lt;11,0,200-ROUND(INT((AA36-AC$2)*86400+29)/60,0)*2),IF(AB36&lt;10,0,200-ROUND(INT((AA36-AC$3)*86400+29)/60,0)*2))))</f>
        <v>0</v>
      </c>
    </row>
    <row r="37" spans="1:29" s="5" customFormat="1" ht="13.5" thickBot="1">
      <c r="A37" s="161"/>
      <c r="B37" s="159"/>
      <c r="C37" s="90" t="s">
        <v>32</v>
      </c>
      <c r="D37" s="62" t="s">
        <v>52</v>
      </c>
      <c r="E37" s="157"/>
      <c r="F37" s="20">
        <f t="shared" si="0"/>
        <v>332.84615384615387</v>
      </c>
      <c r="G37" s="100">
        <v>19</v>
      </c>
      <c r="H37" s="101">
        <f t="shared" si="1"/>
        <v>19</v>
      </c>
      <c r="I37" s="102">
        <v>7</v>
      </c>
      <c r="J37" s="102">
        <f t="shared" si="2"/>
        <v>35</v>
      </c>
      <c r="K37" s="102">
        <v>87</v>
      </c>
      <c r="L37" s="102">
        <v>1</v>
      </c>
      <c r="M37" s="102">
        <v>0</v>
      </c>
      <c r="N37" s="103">
        <v>0.9</v>
      </c>
      <c r="O37" s="104">
        <f t="shared" si="3"/>
        <v>58.84615384615385</v>
      </c>
      <c r="P37" s="105">
        <v>70</v>
      </c>
      <c r="Q37" s="105">
        <v>1</v>
      </c>
      <c r="R37" s="105">
        <v>0</v>
      </c>
      <c r="S37" s="103">
        <v>0.9</v>
      </c>
      <c r="T37" s="104">
        <f t="shared" si="4"/>
        <v>68</v>
      </c>
      <c r="U37" s="102">
        <v>100</v>
      </c>
      <c r="V37" s="102">
        <v>9</v>
      </c>
      <c r="W37" s="104">
        <f>+IF(IF(U37="",0,IF(D37="Férfi",IF(V37&gt;5,0,IF(U37-70&lt;0,0,U37-70-V37*2)),IF(V37&gt;5,0,IF(U37-50&lt;0,0,U37-50-V37*2))))&lt;0,0,IF(U37="",0,IF(D37="Férfi",IF(V37&gt;5,0,IF(U37-70&lt;0,0,U37-70-V37*2)),IF(V37&gt;5,0,IF(U37-50&lt;0,0,U37-50-V37*2)))))</f>
        <v>0</v>
      </c>
      <c r="X37" s="102">
        <v>110</v>
      </c>
      <c r="Y37" s="102">
        <v>1</v>
      </c>
      <c r="Z37" s="104">
        <f t="shared" si="7"/>
        <v>68</v>
      </c>
      <c r="AA37" s="106">
        <v>0.06620370370370371</v>
      </c>
      <c r="AB37" s="102">
        <v>11</v>
      </c>
      <c r="AC37" s="107">
        <f>IF(AA37="",0,IF(IF(D37="Férfi",IF(AB37&lt;11,0,200-ROUND(INT((AA37-AC$2)*86400+29)/60,0)*2),IF(AB37&lt;10,0,200-ROUND(INT((AA37-AC$3)*86400+29)/60,0)*2))&lt;0,0,IF(D37="Férfi",IF(AB37&lt;11,0,200-ROUND(INT((AA37-AC$2)*86400+29)/60,0)*2),IF(AB37&lt;10,0,200-ROUND(INT((AA37-AC$3)*86400+29)/60,0)*2))))</f>
        <v>84</v>
      </c>
    </row>
    <row r="38" spans="1:29" s="5" customFormat="1" ht="13.5" thickBot="1">
      <c r="A38" s="162"/>
      <c r="B38" s="159"/>
      <c r="C38" s="86" t="s">
        <v>33</v>
      </c>
      <c r="D38" s="1" t="s">
        <v>52</v>
      </c>
      <c r="E38" s="158"/>
      <c r="F38" s="92">
        <f t="shared" si="0"/>
        <v>137</v>
      </c>
      <c r="G38" s="108">
        <v>15</v>
      </c>
      <c r="H38" s="109">
        <f t="shared" si="1"/>
        <v>15</v>
      </c>
      <c r="I38" s="110"/>
      <c r="J38" s="110">
        <f t="shared" si="2"/>
        <v>0</v>
      </c>
      <c r="K38" s="110"/>
      <c r="L38" s="110"/>
      <c r="M38" s="110"/>
      <c r="N38" s="111"/>
      <c r="O38" s="112">
        <f t="shared" si="3"/>
        <v>0</v>
      </c>
      <c r="P38" s="113"/>
      <c r="Q38" s="113"/>
      <c r="R38" s="113"/>
      <c r="S38" s="111"/>
      <c r="T38" s="112">
        <f t="shared" si="4"/>
        <v>0</v>
      </c>
      <c r="U38" s="110">
        <v>80</v>
      </c>
      <c r="V38" s="110">
        <v>1</v>
      </c>
      <c r="W38" s="112">
        <f>+IF(IF(U38="",0,IF(D38="Férfi",IF(V38&gt;5,0,IF(U38-70&lt;0,0,U38-70-V38*2)),IF(V38&gt;5,0,IF(U38-50&lt;0,0,U38-50-V38*2))))&lt;0,0,IF(U38="",0,IF(D38="Férfi",IF(V38&gt;5,0,IF(U38-70&lt;0,0,U38-70-V38*2)),IF(V38&gt;5,0,IF(U38-50&lt;0,0,U38-50-V38*2)))))</f>
        <v>8</v>
      </c>
      <c r="X38" s="110">
        <v>70</v>
      </c>
      <c r="Y38" s="110">
        <v>0</v>
      </c>
      <c r="Z38" s="112">
        <f t="shared" si="7"/>
        <v>30</v>
      </c>
      <c r="AA38" s="114">
        <v>0.06633101851851851</v>
      </c>
      <c r="AB38" s="110">
        <v>11</v>
      </c>
      <c r="AC38" s="115">
        <f>IF(AA38="",0,IF(IF(D38="Férfi",IF(AB38&lt;11,0,200-ROUND(INT((AA38-AC$2)*86400+29)/60,0)*2),IF(AB38&lt;10,0,200-ROUND(INT((AA38-AC$3)*86400+29)/60,0)*2))&lt;0,0,IF(D38="Férfi",IF(AB38&lt;11,0,200-ROUND(INT((AA38-AC$2)*86400+29)/60,0)*2),IF(AB38&lt;10,0,200-ROUND(INT((AA38-AC$3)*86400+29)/60,0)*2))))</f>
        <v>84</v>
      </c>
    </row>
    <row r="39" spans="1:29" s="7" customFormat="1" ht="13.5" thickBot="1">
      <c r="A39" s="160">
        <v>12</v>
      </c>
      <c r="B39" s="159" t="s">
        <v>81</v>
      </c>
      <c r="C39" s="89" t="s">
        <v>41</v>
      </c>
      <c r="D39" s="1" t="s">
        <v>50</v>
      </c>
      <c r="E39" s="156">
        <f>SUM(F39:F41)</f>
        <v>480</v>
      </c>
      <c r="F39" s="91">
        <f t="shared" si="0"/>
        <v>224.25</v>
      </c>
      <c r="G39" s="93">
        <v>44</v>
      </c>
      <c r="H39" s="94">
        <f t="shared" si="1"/>
        <v>44</v>
      </c>
      <c r="I39" s="94">
        <v>5</v>
      </c>
      <c r="J39" s="94">
        <f t="shared" si="2"/>
        <v>25</v>
      </c>
      <c r="K39" s="94"/>
      <c r="L39" s="94"/>
      <c r="M39" s="94"/>
      <c r="N39" s="95"/>
      <c r="O39" s="96">
        <f t="shared" si="3"/>
        <v>0</v>
      </c>
      <c r="P39" s="97">
        <v>30</v>
      </c>
      <c r="Q39" s="97">
        <v>2</v>
      </c>
      <c r="R39" s="97">
        <v>1</v>
      </c>
      <c r="S39" s="95">
        <v>0.9</v>
      </c>
      <c r="T39" s="96">
        <f t="shared" si="4"/>
        <v>29.25</v>
      </c>
      <c r="U39" s="94"/>
      <c r="V39" s="94"/>
      <c r="W39" s="96">
        <f>+IF(IF(U39="",0,IF(D39="Férfi",IF(V39&gt;5,0,IF(U39-70&lt;0,0,U39-70-V39*2)),IF(V39&gt;5,0,IF(U39-40&lt;0,0,U39-40-V39*2))))&lt;0,0,IF(U39="",0,IF(D39="Férfi",IF(V39&gt;5,0,IF(U39-70&lt;0,0,U39-70-V39*2)),IF(V39&gt;5,0,IF(U39-40&lt;0,0,U39-40-V39*2)))))</f>
        <v>0</v>
      </c>
      <c r="X39" s="94"/>
      <c r="Y39" s="94"/>
      <c r="Z39" s="96">
        <f>+IF(X39="",0,IF(D39="Férfi",IF(Y39&gt;5,0,IF(X39-40&lt;0,0,X39-40-Y39*2)),IF(Y39&gt;5,0,IF(X39-20&lt;0,0,IF(X39&gt;120,100-Y39*2,X39-20-Y39*2)))))</f>
        <v>0</v>
      </c>
      <c r="AA39" s="98">
        <v>0.0435300925925926</v>
      </c>
      <c r="AB39" s="94">
        <v>11</v>
      </c>
      <c r="AC39" s="99">
        <f>IF(AA39="",0,IF(AB39&lt;10,0,200-ROUND(INT((AA39-AC$4)*86400+29)/60,0)*2))</f>
        <v>126</v>
      </c>
    </row>
    <row r="40" spans="1:29" s="5" customFormat="1" ht="13.5" thickBot="1">
      <c r="A40" s="161"/>
      <c r="B40" s="159"/>
      <c r="C40" s="90" t="s">
        <v>42</v>
      </c>
      <c r="D40" s="62" t="s">
        <v>50</v>
      </c>
      <c r="E40" s="157"/>
      <c r="F40" s="20">
        <f t="shared" si="0"/>
        <v>157.75</v>
      </c>
      <c r="G40" s="100">
        <v>15</v>
      </c>
      <c r="H40" s="101">
        <f t="shared" si="1"/>
        <v>15</v>
      </c>
      <c r="I40" s="102">
        <v>8</v>
      </c>
      <c r="J40" s="102">
        <f t="shared" si="2"/>
        <v>40</v>
      </c>
      <c r="K40" s="102"/>
      <c r="L40" s="102"/>
      <c r="M40" s="102"/>
      <c r="N40" s="103"/>
      <c r="O40" s="104">
        <f t="shared" si="3"/>
        <v>0</v>
      </c>
      <c r="P40" s="105">
        <v>24</v>
      </c>
      <c r="Q40" s="105">
        <v>1</v>
      </c>
      <c r="R40" s="105">
        <v>1</v>
      </c>
      <c r="S40" s="103">
        <v>0.9</v>
      </c>
      <c r="T40" s="104">
        <f t="shared" si="4"/>
        <v>24.750000000000004</v>
      </c>
      <c r="U40" s="102"/>
      <c r="V40" s="102"/>
      <c r="W40" s="104">
        <f>+IF(IF(U40="",0,IF(D40="Férfi",IF(V40&gt;5,0,IF(U40-70&lt;0,0,U40-70-V40*2)),IF(V40&gt;5,0,IF(U40-40&lt;0,0,U40-40-V40*2))))&lt;0,0,IF(U40="",0,IF(D40="Férfi",IF(V40&gt;5,0,IF(U40-70&lt;0,0,U40-70-V40*2)),IF(V40&gt;5,0,IF(U40-40&lt;0,0,U40-40-V40*2)))))</f>
        <v>0</v>
      </c>
      <c r="X40" s="102"/>
      <c r="Y40" s="102"/>
      <c r="Z40" s="104">
        <f t="shared" si="7"/>
        <v>0</v>
      </c>
      <c r="AA40" s="106">
        <v>0.06015046296296297</v>
      </c>
      <c r="AB40" s="102">
        <v>11</v>
      </c>
      <c r="AC40" s="107">
        <f>IF(AA40="",0,IF(AB40&lt;10,0,200-ROUND(INT((AA40-AC$4)*86400+29)/60,0)*2))</f>
        <v>78</v>
      </c>
    </row>
    <row r="41" spans="1:29" s="6" customFormat="1" ht="13.5" thickBot="1">
      <c r="A41" s="162"/>
      <c r="B41" s="159"/>
      <c r="C41" s="86" t="s">
        <v>76</v>
      </c>
      <c r="D41" s="1" t="s">
        <v>51</v>
      </c>
      <c r="E41" s="158"/>
      <c r="F41" s="92">
        <f t="shared" si="0"/>
        <v>98</v>
      </c>
      <c r="G41" s="108"/>
      <c r="H41" s="109">
        <f t="shared" si="1"/>
        <v>0</v>
      </c>
      <c r="I41" s="110"/>
      <c r="J41" s="110">
        <f t="shared" si="2"/>
        <v>0</v>
      </c>
      <c r="K41" s="110"/>
      <c r="L41" s="110"/>
      <c r="M41" s="110"/>
      <c r="N41" s="111"/>
      <c r="O41" s="112">
        <f t="shared" si="3"/>
        <v>0</v>
      </c>
      <c r="P41" s="113"/>
      <c r="Q41" s="113"/>
      <c r="R41" s="113"/>
      <c r="S41" s="111"/>
      <c r="T41" s="112">
        <f t="shared" si="4"/>
        <v>0</v>
      </c>
      <c r="U41" s="110"/>
      <c r="V41" s="110"/>
      <c r="W41" s="112">
        <f>+IF(IF(U41="",0,IF(D41="Férfi",IF(V41&gt;5,0,IF(U41-70&lt;0,0,U41-70-V41*2)),IF(V41&gt;5,0,IF(U41-50&lt;0,0,U41-50-V41*2))))&lt;0,0,IF(U41="",0,IF(D41="Férfi",IF(V41&gt;5,0,IF(U41-70&lt;0,0,U41-70-V41*2)),IF(V41&gt;5,0,IF(U41-50&lt;0,0,U41-50-V41*2)))))</f>
        <v>0</v>
      </c>
      <c r="X41" s="110"/>
      <c r="Y41" s="110"/>
      <c r="Z41" s="112">
        <f t="shared" si="7"/>
        <v>0</v>
      </c>
      <c r="AA41" s="114">
        <v>0.051527777777777777</v>
      </c>
      <c r="AB41" s="110">
        <v>10</v>
      </c>
      <c r="AC41" s="115">
        <f>IF(AA41="",0,IF(IF(D41="Férfi",IF(AB41&lt;11,0,200-ROUND(INT((AA41-AC$2)*86400+29)/60,0)*2),IF(AB41&lt;10,0,200-ROUND(INT((AA41-AC$3)*86400+29)/60,0)*2))&lt;0,0,IF(D41="Férfi",IF(AB41&lt;11,0,200-ROUND(INT((AA41-AC$2)*86400+29)/60,0)*2),IF(AB41&lt;10,0,200-ROUND(INT((AA41-AC$3)*86400+29)/60,0)*2))))</f>
        <v>98</v>
      </c>
    </row>
    <row r="42" spans="2:20" ht="12.75">
      <c r="B42" s="27"/>
      <c r="C42" s="43"/>
      <c r="D42" s="27"/>
      <c r="E42" s="43"/>
      <c r="F42" s="27"/>
      <c r="N42" s="44"/>
      <c r="T42" s="27"/>
    </row>
    <row r="43" spans="1:26" ht="12.75">
      <c r="A43" s="45" t="s">
        <v>23</v>
      </c>
      <c r="B43" s="27"/>
      <c r="C43" s="43"/>
      <c r="D43" s="27"/>
      <c r="E43" s="43"/>
      <c r="F43" s="27"/>
      <c r="N43" s="44"/>
      <c r="T43" s="27"/>
      <c r="V43" s="46" t="s">
        <v>27</v>
      </c>
      <c r="Z43" s="47" t="s">
        <v>78</v>
      </c>
    </row>
    <row r="44" spans="1:26" ht="12.75">
      <c r="A44" s="42" t="s">
        <v>53</v>
      </c>
      <c r="B44" s="27"/>
      <c r="C44" s="43"/>
      <c r="D44" s="27"/>
      <c r="E44" s="43"/>
      <c r="F44" s="27"/>
      <c r="N44" s="44"/>
      <c r="T44" s="27"/>
      <c r="V44" s="83"/>
      <c r="Z44" s="47" t="s">
        <v>58</v>
      </c>
    </row>
    <row r="45" spans="1:26" ht="12.75">
      <c r="A45" s="42" t="s">
        <v>54</v>
      </c>
      <c r="B45" s="27"/>
      <c r="C45" s="43"/>
      <c r="D45" s="27"/>
      <c r="E45" s="43"/>
      <c r="F45" s="27"/>
      <c r="N45" s="44"/>
      <c r="T45" s="27"/>
      <c r="V45" s="83"/>
      <c r="Z45" s="47"/>
    </row>
    <row r="46" spans="1:26" ht="12.75">
      <c r="A46" s="42" t="s">
        <v>55</v>
      </c>
      <c r="B46" s="27"/>
      <c r="C46" s="43"/>
      <c r="D46" s="27"/>
      <c r="E46" s="43"/>
      <c r="F46" s="27"/>
      <c r="J46" s="83"/>
      <c r="N46" s="44"/>
      <c r="T46" s="27"/>
      <c r="Z46" s="47"/>
    </row>
    <row r="47" spans="1:26" ht="12.75">
      <c r="A47" s="42" t="s">
        <v>56</v>
      </c>
      <c r="B47" s="27"/>
      <c r="C47" s="43"/>
      <c r="D47" s="27"/>
      <c r="E47" s="43"/>
      <c r="F47" s="27"/>
      <c r="J47" s="83"/>
      <c r="N47" s="44"/>
      <c r="T47" s="27"/>
      <c r="Z47" s="47"/>
    </row>
    <row r="48" spans="1:26" ht="12.75">
      <c r="A48" s="42" t="s">
        <v>88</v>
      </c>
      <c r="B48" s="27"/>
      <c r="C48" s="43"/>
      <c r="D48" s="27"/>
      <c r="E48" s="43"/>
      <c r="F48" s="27"/>
      <c r="J48" s="83"/>
      <c r="N48" s="44"/>
      <c r="T48" s="27"/>
      <c r="Z48" s="47"/>
    </row>
    <row r="49" spans="1:26" ht="12.75">
      <c r="A49" s="42" t="s">
        <v>57</v>
      </c>
      <c r="B49" s="27"/>
      <c r="C49" s="43"/>
      <c r="D49" s="27"/>
      <c r="E49" s="43"/>
      <c r="F49" s="27"/>
      <c r="N49" s="44"/>
      <c r="T49" s="27"/>
      <c r="Z49" s="47"/>
    </row>
    <row r="50" spans="3:6" ht="12.75">
      <c r="C50" s="8"/>
      <c r="F50" s="8"/>
    </row>
    <row r="51" spans="3:6" ht="12.75">
      <c r="C51" s="5"/>
      <c r="F51" s="5"/>
    </row>
    <row r="52" spans="1:27" ht="12.75">
      <c r="A52" s="42"/>
      <c r="B52" s="42"/>
      <c r="C52" s="5"/>
      <c r="F52" s="5"/>
      <c r="AA52" s="47"/>
    </row>
    <row r="53" spans="1:27" ht="12.75">
      <c r="A53" s="42"/>
      <c r="B53" s="42"/>
      <c r="C53"/>
      <c r="F53"/>
      <c r="AA53" s="47"/>
    </row>
    <row r="54" spans="1:27" ht="12.75">
      <c r="A54" s="42"/>
      <c r="B54" s="42"/>
      <c r="C54" s="5"/>
      <c r="F54" s="5"/>
      <c r="AA54" s="47"/>
    </row>
    <row r="55" spans="1:27" ht="12.75">
      <c r="A55" s="42"/>
      <c r="B55" s="42"/>
      <c r="C55" s="8"/>
      <c r="AA55" s="47"/>
    </row>
    <row r="56" spans="1:27" ht="12.75">
      <c r="A56" s="42"/>
      <c r="B56" s="42"/>
      <c r="C56" s="8"/>
      <c r="AA56" s="47"/>
    </row>
    <row r="57" spans="1:27" ht="12.75">
      <c r="A57" s="42"/>
      <c r="B57" s="42"/>
      <c r="C57" s="4"/>
      <c r="AA57" s="47"/>
    </row>
    <row r="58" spans="1:27" ht="12.75">
      <c r="A58" s="42"/>
      <c r="B58" s="42"/>
      <c r="C58" s="5"/>
      <c r="AA58" s="47"/>
    </row>
    <row r="59" spans="1:27" ht="12.75">
      <c r="A59" s="42"/>
      <c r="B59" s="42"/>
      <c r="C59"/>
      <c r="AA59" s="47"/>
    </row>
    <row r="60" spans="1:27" ht="12.75">
      <c r="A60" s="42"/>
      <c r="B60" s="42"/>
      <c r="C60" s="5"/>
      <c r="AA60" s="47"/>
    </row>
    <row r="61" spans="1:27" ht="12.75">
      <c r="A61" s="42"/>
      <c r="B61" s="42"/>
      <c r="C61" s="5"/>
      <c r="AA61" s="47"/>
    </row>
    <row r="62" spans="1:27" ht="12.75">
      <c r="A62" s="42"/>
      <c r="B62" s="42"/>
      <c r="C62" s="5"/>
      <c r="AA62" s="47"/>
    </row>
    <row r="63" spans="1:27" ht="12.75">
      <c r="A63" s="42"/>
      <c r="B63" s="42"/>
      <c r="C63" s="5"/>
      <c r="AA63" s="47"/>
    </row>
    <row r="64" spans="1:27" ht="12.75">
      <c r="A64" s="42"/>
      <c r="B64" s="42"/>
      <c r="AA64" s="47"/>
    </row>
    <row r="65" spans="1:27" ht="12.75">
      <c r="A65" s="42"/>
      <c r="B65" s="42"/>
      <c r="AA65" s="47"/>
    </row>
    <row r="66" spans="1:27" ht="12.75">
      <c r="A66" s="42"/>
      <c r="B66" s="42"/>
      <c r="AA66" s="47"/>
    </row>
    <row r="67" spans="1:27" ht="12.75">
      <c r="A67" s="42"/>
      <c r="B67" s="42"/>
      <c r="AA67" s="47"/>
    </row>
    <row r="68" spans="1:27" ht="12.75">
      <c r="A68" s="42"/>
      <c r="B68" s="42"/>
      <c r="AA68" s="47"/>
    </row>
    <row r="69" spans="1:27" ht="12.75">
      <c r="A69" s="42"/>
      <c r="B69" s="42"/>
      <c r="AA69" s="47"/>
    </row>
    <row r="70" spans="1:27" ht="12.75">
      <c r="A70" s="42"/>
      <c r="B70" s="42"/>
      <c r="AA70" s="47"/>
    </row>
    <row r="71" spans="1:27" ht="12.75">
      <c r="A71" s="42"/>
      <c r="B71" s="42"/>
      <c r="C71" s="4"/>
      <c r="AA71" s="47"/>
    </row>
    <row r="72" spans="1:27" ht="12.75">
      <c r="A72" s="42"/>
      <c r="B72" s="42"/>
      <c r="AA72" s="47"/>
    </row>
    <row r="73" spans="1:27" ht="12.75">
      <c r="A73" s="42"/>
      <c r="B73" s="42"/>
      <c r="AA73" s="47"/>
    </row>
    <row r="74" ht="12.75">
      <c r="AA74" s="47"/>
    </row>
    <row r="75" ht="12.75">
      <c r="AA75" s="47"/>
    </row>
    <row r="76" ht="12.75">
      <c r="AA76" s="47"/>
    </row>
    <row r="77" ht="12.75">
      <c r="AA77" s="47"/>
    </row>
    <row r="78" ht="12.75">
      <c r="AA78" s="47"/>
    </row>
    <row r="79" ht="12.75">
      <c r="AA79" s="47"/>
    </row>
    <row r="80" ht="12.75">
      <c r="AA80" s="47"/>
    </row>
    <row r="81" ht="12.75">
      <c r="AA81" s="47"/>
    </row>
    <row r="82" spans="1:27" ht="12.75">
      <c r="A82" s="42"/>
      <c r="B82" s="42"/>
      <c r="C82" s="19"/>
      <c r="AA82" s="47"/>
    </row>
    <row r="83" spans="1:27" ht="12.75">
      <c r="A83" s="42"/>
      <c r="B83" s="42"/>
      <c r="C83" s="19"/>
      <c r="AA83" s="47"/>
    </row>
    <row r="84" spans="1:27" ht="12.75">
      <c r="A84" s="42"/>
      <c r="B84" s="42"/>
      <c r="C84" s="4"/>
      <c r="AA84" s="47"/>
    </row>
    <row r="85" spans="1:27" ht="12.75">
      <c r="A85" s="42"/>
      <c r="B85" s="42"/>
      <c r="AA85" s="47"/>
    </row>
    <row r="86" spans="3:27" ht="12.75">
      <c r="C86" s="4"/>
      <c r="AA86" s="47"/>
    </row>
    <row r="87" spans="3:27" ht="12.75">
      <c r="C87" s="4"/>
      <c r="AA87" s="47"/>
    </row>
    <row r="88" spans="3:27" ht="12.75">
      <c r="C88" s="19"/>
      <c r="AA88" s="47"/>
    </row>
    <row r="89" ht="12.75">
      <c r="AA89" s="47"/>
    </row>
    <row r="90" spans="3:27" ht="12.75">
      <c r="C90" s="4"/>
      <c r="AA90" s="47"/>
    </row>
    <row r="91" ht="12.75">
      <c r="AA91" s="47"/>
    </row>
    <row r="92" spans="3:27" ht="12.75">
      <c r="C92" s="4"/>
      <c r="AA92" s="47"/>
    </row>
    <row r="93" spans="3:27" ht="12.75">
      <c r="C93" s="48"/>
      <c r="AA93" s="47"/>
    </row>
    <row r="94" ht="12.75">
      <c r="AA94" s="47"/>
    </row>
    <row r="95" ht="12.75">
      <c r="AA95" s="47"/>
    </row>
    <row r="96" ht="12.75">
      <c r="AA96" s="47"/>
    </row>
    <row r="97" spans="3:27" ht="12.75">
      <c r="C97" s="48"/>
      <c r="AA97" s="47"/>
    </row>
    <row r="98" spans="3:27" ht="12.75">
      <c r="C98" s="48"/>
      <c r="AA98" s="47"/>
    </row>
    <row r="99" spans="3:27" ht="12.75">
      <c r="C99" s="48"/>
      <c r="AA99" s="47"/>
    </row>
    <row r="100" spans="3:27" ht="12.75">
      <c r="C100" s="48"/>
      <c r="AA100" s="47"/>
    </row>
    <row r="101" spans="3:27" ht="12.75">
      <c r="C101" s="48"/>
      <c r="AA101" s="47"/>
    </row>
    <row r="102" spans="3:27" ht="12.75">
      <c r="C102" s="48"/>
      <c r="AA102" s="47"/>
    </row>
    <row r="103" spans="3:27" ht="12.75">
      <c r="C103" s="48"/>
      <c r="AA103" s="47"/>
    </row>
    <row r="104" spans="3:27" ht="12.75">
      <c r="C104" s="48"/>
      <c r="AA104" s="47"/>
    </row>
    <row r="105" spans="3:27" ht="12.75">
      <c r="C105" s="48"/>
      <c r="AA105" s="47"/>
    </row>
    <row r="106" spans="3:27" ht="12.75">
      <c r="C106" s="48"/>
      <c r="AA106" s="47"/>
    </row>
    <row r="107" spans="3:27" ht="12.75">
      <c r="C107" s="48"/>
      <c r="AA107" s="47"/>
    </row>
    <row r="108" spans="3:27" ht="12.75">
      <c r="C108" s="48"/>
      <c r="AA108" s="47"/>
    </row>
    <row r="109" spans="3:27" ht="12.75">
      <c r="C109" s="48"/>
      <c r="AA109" s="47"/>
    </row>
    <row r="110" spans="3:27" ht="12.75">
      <c r="C110" s="48"/>
      <c r="AA110" s="47"/>
    </row>
    <row r="111" spans="3:27" ht="12.75">
      <c r="C111" s="48"/>
      <c r="AA111" s="47"/>
    </row>
    <row r="112" ht="12.75">
      <c r="C112" s="48"/>
    </row>
    <row r="113" ht="12.75">
      <c r="C113" s="48"/>
    </row>
    <row r="114" ht="12.75">
      <c r="C114" s="48"/>
    </row>
    <row r="115" ht="12.75">
      <c r="C115" s="48"/>
    </row>
    <row r="116" ht="12.75">
      <c r="C116" s="48"/>
    </row>
    <row r="117" ht="12.75">
      <c r="C117" s="48"/>
    </row>
    <row r="118" ht="12.75">
      <c r="C118" s="48"/>
    </row>
    <row r="119" ht="12.75">
      <c r="C119" s="48"/>
    </row>
    <row r="120" ht="12.75">
      <c r="C120" s="48"/>
    </row>
    <row r="121" ht="12.75">
      <c r="C121" s="48"/>
    </row>
    <row r="122" ht="12.75">
      <c r="C122" s="48"/>
    </row>
    <row r="123" ht="12.75">
      <c r="C123" s="48"/>
    </row>
    <row r="124" ht="12.75">
      <c r="C124" s="48"/>
    </row>
    <row r="125" ht="12.75">
      <c r="C125" s="48"/>
    </row>
    <row r="126" ht="12.75">
      <c r="C126" s="48"/>
    </row>
    <row r="127" ht="12.75">
      <c r="C127" s="48"/>
    </row>
    <row r="128" ht="12.75">
      <c r="C128" s="48"/>
    </row>
    <row r="129" ht="12.75">
      <c r="C129" s="48"/>
    </row>
    <row r="130" ht="12.75">
      <c r="C130" s="48"/>
    </row>
    <row r="131" ht="12.75">
      <c r="C131" s="48"/>
    </row>
    <row r="132" ht="12.75">
      <c r="C132" s="48"/>
    </row>
    <row r="133" ht="12.75">
      <c r="C133" s="48"/>
    </row>
    <row r="134" ht="12.75">
      <c r="C134" s="48"/>
    </row>
    <row r="135" ht="12.75">
      <c r="C135" s="48"/>
    </row>
    <row r="136" ht="12.75">
      <c r="C136" s="48"/>
    </row>
    <row r="137" ht="12.75">
      <c r="C137" s="48"/>
    </row>
    <row r="138" ht="12.75">
      <c r="C138" s="48"/>
    </row>
    <row r="139" ht="12.75">
      <c r="C139" s="48"/>
    </row>
    <row r="140" ht="12.75">
      <c r="C140" s="48"/>
    </row>
    <row r="141" ht="12.75">
      <c r="C141" s="48"/>
    </row>
    <row r="142" ht="12.75">
      <c r="C142" s="48"/>
    </row>
    <row r="143" ht="12.75">
      <c r="C143" s="48"/>
    </row>
    <row r="144" ht="12.75">
      <c r="C144" s="48"/>
    </row>
    <row r="145" ht="12.75">
      <c r="C145" s="48"/>
    </row>
    <row r="146" ht="12.75">
      <c r="C146" s="48"/>
    </row>
    <row r="147" ht="12.75">
      <c r="C147" s="48"/>
    </row>
    <row r="148" ht="12.75">
      <c r="C148" s="48"/>
    </row>
    <row r="149" ht="12.75">
      <c r="C149" s="48"/>
    </row>
    <row r="150" ht="12.75">
      <c r="C150" s="48"/>
    </row>
    <row r="151" ht="12.75">
      <c r="C151" s="48"/>
    </row>
    <row r="152" ht="12.75">
      <c r="C152" s="48"/>
    </row>
    <row r="153" ht="12.75">
      <c r="C153" s="48"/>
    </row>
    <row r="154" ht="12.75">
      <c r="C154" s="48"/>
    </row>
    <row r="155" ht="12.75">
      <c r="C155" s="48"/>
    </row>
    <row r="156" ht="12.75">
      <c r="C156" s="48"/>
    </row>
    <row r="157" ht="12.75">
      <c r="C157" s="48"/>
    </row>
    <row r="158" ht="12.75">
      <c r="C158" s="48"/>
    </row>
    <row r="159" ht="12.75">
      <c r="C159" s="48"/>
    </row>
    <row r="160" ht="12.75">
      <c r="C160" s="48"/>
    </row>
    <row r="161" ht="12.75">
      <c r="C161" s="48"/>
    </row>
    <row r="162" ht="12.75">
      <c r="C162" s="48"/>
    </row>
    <row r="163" ht="12.75">
      <c r="C163" s="48"/>
    </row>
    <row r="164" ht="12.75">
      <c r="C164" s="48"/>
    </row>
    <row r="165" ht="12.75">
      <c r="C165" s="48"/>
    </row>
    <row r="166" ht="12.75">
      <c r="C166" s="48"/>
    </row>
    <row r="167" ht="12.75">
      <c r="C167" s="48"/>
    </row>
    <row r="168" ht="12.75">
      <c r="C168" s="48"/>
    </row>
    <row r="169" ht="12.75">
      <c r="C169" s="48"/>
    </row>
    <row r="170" ht="12.75">
      <c r="C170" s="48"/>
    </row>
    <row r="171" ht="12.75">
      <c r="C171" s="48"/>
    </row>
    <row r="172" ht="12.75">
      <c r="C172" s="48"/>
    </row>
    <row r="173" ht="12.75">
      <c r="C173" s="48"/>
    </row>
    <row r="174" ht="12.75">
      <c r="C174" s="48"/>
    </row>
    <row r="175" ht="12.75">
      <c r="C175" s="48"/>
    </row>
    <row r="176" ht="12.75">
      <c r="C176" s="48"/>
    </row>
  </sheetData>
  <sheetProtection/>
  <mergeCells count="75">
    <mergeCell ref="G3:G5"/>
    <mergeCell ref="E1:F2"/>
    <mergeCell ref="E3:E5"/>
    <mergeCell ref="A1:A5"/>
    <mergeCell ref="C1:C5"/>
    <mergeCell ref="D1:D5"/>
    <mergeCell ref="F3:F5"/>
    <mergeCell ref="G1:H2"/>
    <mergeCell ref="H3:H5"/>
    <mergeCell ref="I1:J2"/>
    <mergeCell ref="P2:T2"/>
    <mergeCell ref="U2:W2"/>
    <mergeCell ref="K1:T1"/>
    <mergeCell ref="U1:Z1"/>
    <mergeCell ref="AA1:AC1"/>
    <mergeCell ref="K2:O2"/>
    <mergeCell ref="X2:Z2"/>
    <mergeCell ref="AA2:AB2"/>
    <mergeCell ref="I3:I5"/>
    <mergeCell ref="J3:J5"/>
    <mergeCell ref="K3:K5"/>
    <mergeCell ref="W3:W5"/>
    <mergeCell ref="N3:N5"/>
    <mergeCell ref="O3:O5"/>
    <mergeCell ref="P3:P5"/>
    <mergeCell ref="Q3:Q5"/>
    <mergeCell ref="R3:R5"/>
    <mergeCell ref="U3:U5"/>
    <mergeCell ref="V3:V5"/>
    <mergeCell ref="L3:L5"/>
    <mergeCell ref="M3:M5"/>
    <mergeCell ref="A39:A41"/>
    <mergeCell ref="A24:A26"/>
    <mergeCell ref="A33:A35"/>
    <mergeCell ref="A6:A8"/>
    <mergeCell ref="A36:A38"/>
    <mergeCell ref="A30:A32"/>
    <mergeCell ref="A12:A14"/>
    <mergeCell ref="B39:B41"/>
    <mergeCell ref="B1:B5"/>
    <mergeCell ref="E18:E20"/>
    <mergeCell ref="E39:E41"/>
    <mergeCell ref="B33:B35"/>
    <mergeCell ref="B24:B26"/>
    <mergeCell ref="B30:B32"/>
    <mergeCell ref="B36:B38"/>
    <mergeCell ref="AA3:AB3"/>
    <mergeCell ref="AA4:AB4"/>
    <mergeCell ref="B18:B20"/>
    <mergeCell ref="S3:S5"/>
    <mergeCell ref="X3:X5"/>
    <mergeCell ref="Y3:Y5"/>
    <mergeCell ref="Z3:Z5"/>
    <mergeCell ref="T3:T5"/>
    <mergeCell ref="E6:E8"/>
    <mergeCell ref="E12:E14"/>
    <mergeCell ref="A27:A29"/>
    <mergeCell ref="B9:B11"/>
    <mergeCell ref="B15:B17"/>
    <mergeCell ref="B21:B23"/>
    <mergeCell ref="B27:B29"/>
    <mergeCell ref="B12:B14"/>
    <mergeCell ref="A9:A11"/>
    <mergeCell ref="A15:A17"/>
    <mergeCell ref="A18:A20"/>
    <mergeCell ref="A21:A23"/>
    <mergeCell ref="E36:E38"/>
    <mergeCell ref="B6:B8"/>
    <mergeCell ref="E9:E11"/>
    <mergeCell ref="E15:E17"/>
    <mergeCell ref="E33:E35"/>
    <mergeCell ref="E24:E26"/>
    <mergeCell ref="E21:E23"/>
    <mergeCell ref="E27:E29"/>
    <mergeCell ref="E30:E32"/>
  </mergeCells>
  <printOptions horizontalCentered="1" verticalCentered="1"/>
  <pageMargins left="0.7874015748031497" right="0.7874015748031497" top="1.24" bottom="0.984251968503937" header="0.5118110236220472" footer="0.5118110236220472"/>
  <pageSetup fitToHeight="1" fitToWidth="1" horizontalDpi="600" verticalDpi="600" orientation="landscape" paperSize="9" scale="62" r:id="rId1"/>
  <headerFooter alignWithMargins="0">
    <oddHeader>&amp;C&amp;"Arial,Félkövér"&amp;12"Győrök Imre"
Nosztalgia Rádiótöbbtusa Emlékverseny 2012
Eger-Tardos, 2012. augusztus 24-25-26.&amp;"Arial,Normál"&amp;10
Csapat végleges eredmények listája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Vivendi Telecom Hungary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Provics Ferenc</dc:creator>
  <cp:keywords/>
  <dc:description/>
  <cp:lastModifiedBy>ProvicsF</cp:lastModifiedBy>
  <cp:lastPrinted>2012-08-26T09:10:12Z</cp:lastPrinted>
  <dcterms:created xsi:type="dcterms:W3CDTF">2003-05-13T14:30:48Z</dcterms:created>
  <dcterms:modified xsi:type="dcterms:W3CDTF">2012-08-28T07:30:20Z</dcterms:modified>
  <cp:category/>
  <cp:version/>
  <cp:contentType/>
  <cp:contentStatus/>
</cp:coreProperties>
</file>